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Yurchenko\Desktop\БЮДЖЕТ 2023\Исполнение 2023\Исполнение 9 месяцев 2023 г\ЕДОГОН исполнение 9 месяцев 2023 г\"/>
    </mc:Choice>
  </mc:AlternateContent>
  <bookViews>
    <workbookView xWindow="100" yWindow="14" windowWidth="9410" windowHeight="4605" tabRatio="924"/>
  </bookViews>
  <sheets>
    <sheet name="Едогон" sheetId="2" r:id="rId1"/>
  </sheets>
  <definedNames>
    <definedName name="_xlnm._FilterDatabase" localSheetId="0" hidden="1">Едогон!$A$12:$K$84</definedName>
    <definedName name="_xlnm.Print_Area" localSheetId="0">Едогон!$A$1:$J$84</definedName>
  </definedNames>
  <calcPr calcId="162913"/>
</workbook>
</file>

<file path=xl/calcChain.xml><?xml version="1.0" encoding="utf-8"?>
<calcChain xmlns="http://schemas.openxmlformats.org/spreadsheetml/2006/main">
  <c r="H74" i="2" l="1"/>
  <c r="H71" i="2"/>
  <c r="H70" i="2"/>
  <c r="H69" i="2"/>
  <c r="H67" i="2"/>
  <c r="H63" i="2"/>
  <c r="H62" i="2"/>
  <c r="H52" i="2"/>
  <c r="H59" i="2"/>
  <c r="H55" i="2"/>
  <c r="H54" i="2"/>
  <c r="H53" i="2"/>
  <c r="H51" i="2"/>
  <c r="H49" i="2"/>
  <c r="H48" i="2"/>
  <c r="H44" i="2"/>
  <c r="H31" i="2"/>
  <c r="G74" i="2"/>
  <c r="G73" i="2"/>
  <c r="G72" i="2"/>
  <c r="G70" i="2"/>
  <c r="G69" i="2"/>
  <c r="G68" i="2"/>
  <c r="G57" i="2"/>
  <c r="G59" i="2"/>
  <c r="G60" i="2"/>
  <c r="G62" i="2"/>
  <c r="G63" i="2"/>
  <c r="G52" i="2"/>
  <c r="G32" i="2"/>
  <c r="G31" i="2"/>
  <c r="G30" i="2"/>
  <c r="G50" i="2"/>
  <c r="G48" i="2"/>
  <c r="G49" i="2"/>
  <c r="G46" i="2"/>
  <c r="G38" i="2"/>
  <c r="G44" i="2"/>
  <c r="F57" i="2"/>
  <c r="F48" i="2"/>
  <c r="F49" i="2"/>
  <c r="F50" i="2"/>
  <c r="I64" i="2" l="1"/>
  <c r="I37" i="2"/>
  <c r="I38" i="2"/>
  <c r="I39" i="2"/>
  <c r="I40" i="2"/>
  <c r="I41" i="2"/>
  <c r="I42" i="2"/>
  <c r="I43" i="2"/>
  <c r="I44" i="2"/>
  <c r="E70" i="2" l="1"/>
  <c r="E69" i="2" s="1"/>
  <c r="J69" i="2" s="1"/>
  <c r="E71" i="2"/>
  <c r="E72" i="2"/>
  <c r="D69" i="2"/>
  <c r="I60" i="2" l="1"/>
  <c r="I61" i="2"/>
  <c r="I65" i="2"/>
  <c r="I56" i="2"/>
  <c r="I66" i="2"/>
  <c r="I13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68" i="2" s="1"/>
  <c r="E75" i="2" s="1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14" i="2"/>
  <c r="E13" i="2"/>
  <c r="E78" i="2"/>
  <c r="E83" i="2"/>
  <c r="D18" i="2"/>
  <c r="C18" i="2"/>
  <c r="C13" i="2"/>
  <c r="C16" i="2"/>
  <c r="C15" i="2"/>
  <c r="C14" i="2"/>
  <c r="C68" i="2" l="1"/>
  <c r="D72" i="2"/>
  <c r="C72" i="2"/>
  <c r="D23" i="2" l="1"/>
  <c r="C23" i="2"/>
  <c r="J26" i="2"/>
  <c r="H26" i="2"/>
  <c r="D79" i="2" l="1"/>
  <c r="I59" i="2" l="1"/>
  <c r="I26" i="2"/>
  <c r="D71" i="2"/>
  <c r="F72" i="2" l="1"/>
  <c r="J21" i="2"/>
  <c r="H21" i="2"/>
  <c r="J57" i="2" l="1"/>
  <c r="J72" i="2"/>
  <c r="D54" i="2"/>
  <c r="C54" i="2"/>
  <c r="F54" i="2" l="1"/>
  <c r="F28" i="2"/>
  <c r="F29" i="2"/>
  <c r="F19" i="2" l="1"/>
  <c r="F20" i="2"/>
  <c r="F22" i="2"/>
  <c r="F24" i="2"/>
  <c r="F25" i="2"/>
  <c r="F31" i="2"/>
  <c r="F33" i="2"/>
  <c r="F34" i="2"/>
  <c r="F37" i="2"/>
  <c r="F44" i="2"/>
  <c r="F53" i="2"/>
  <c r="F55" i="2"/>
  <c r="F56" i="2"/>
  <c r="F60" i="2"/>
  <c r="F63" i="2"/>
  <c r="F65" i="2"/>
  <c r="F67" i="2"/>
  <c r="F73" i="2"/>
  <c r="F74" i="2"/>
  <c r="D70" i="2" l="1"/>
  <c r="C71" i="2"/>
  <c r="C70" i="2"/>
  <c r="D16" i="2"/>
  <c r="D15" i="2"/>
  <c r="G67" i="2"/>
  <c r="G56" i="2"/>
  <c r="G55" i="2"/>
  <c r="G53" i="2"/>
  <c r="G34" i="2"/>
  <c r="G33" i="2"/>
  <c r="G25" i="2"/>
  <c r="G24" i="2"/>
  <c r="G22" i="2"/>
  <c r="G20" i="2"/>
  <c r="G19" i="2"/>
  <c r="D59" i="2"/>
  <c r="D30" i="2"/>
  <c r="C30" i="2"/>
  <c r="C69" i="2" l="1"/>
  <c r="G15" i="2"/>
  <c r="F30" i="2"/>
  <c r="G71" i="2"/>
  <c r="G16" i="2"/>
  <c r="F15" i="2"/>
  <c r="F70" i="2"/>
  <c r="F71" i="2"/>
  <c r="F16" i="2"/>
  <c r="H33" i="2"/>
  <c r="H34" i="2"/>
  <c r="D83" i="2" l="1"/>
  <c r="C83" i="2"/>
  <c r="C79" i="2"/>
  <c r="D66" i="2"/>
  <c r="C66" i="2"/>
  <c r="D64" i="2"/>
  <c r="C64" i="2"/>
  <c r="D62" i="2"/>
  <c r="C62" i="2"/>
  <c r="C59" i="2"/>
  <c r="F59" i="2" s="1"/>
  <c r="D52" i="2"/>
  <c r="C52" i="2"/>
  <c r="D50" i="2"/>
  <c r="C50" i="2"/>
  <c r="D46" i="2"/>
  <c r="C46" i="2"/>
  <c r="D40" i="2"/>
  <c r="C40" i="2"/>
  <c r="D38" i="2"/>
  <c r="C38" i="2"/>
  <c r="D35" i="2"/>
  <c r="C35" i="2"/>
  <c r="D32" i="2"/>
  <c r="C32" i="2"/>
  <c r="D13" i="2"/>
  <c r="D68" i="2" l="1"/>
  <c r="H66" i="2"/>
  <c r="H57" i="2"/>
  <c r="H45" i="2"/>
  <c r="C75" i="2"/>
  <c r="F32" i="2"/>
  <c r="F64" i="2"/>
  <c r="F66" i="2"/>
  <c r="F46" i="2"/>
  <c r="F35" i="2"/>
  <c r="F23" i="2"/>
  <c r="F62" i="2"/>
  <c r="F18" i="2"/>
  <c r="F38" i="2"/>
  <c r="F52" i="2"/>
  <c r="G66" i="2"/>
  <c r="H56" i="2"/>
  <c r="H58" i="2"/>
  <c r="G54" i="2"/>
  <c r="H32" i="2"/>
  <c r="G23" i="2"/>
  <c r="G18" i="2"/>
  <c r="D14" i="2"/>
  <c r="F14" i="2"/>
  <c r="F17" i="2" l="1"/>
  <c r="D80" i="2"/>
  <c r="D78" i="2" s="1"/>
  <c r="D75" i="2"/>
  <c r="C80" i="2"/>
  <c r="C78" i="2" s="1"/>
  <c r="G17" i="2"/>
  <c r="G14" i="2"/>
  <c r="H14" i="2"/>
  <c r="J32" i="2"/>
  <c r="H17" i="2" l="1"/>
  <c r="H16" i="2"/>
  <c r="F69" i="2"/>
  <c r="H15" i="2"/>
  <c r="H19" i="2"/>
  <c r="H22" i="2"/>
  <c r="H24" i="2"/>
  <c r="H27" i="2"/>
  <c r="H29" i="2"/>
  <c r="H20" i="2"/>
  <c r="H23" i="2"/>
  <c r="H28" i="2"/>
  <c r="H25" i="2"/>
  <c r="H18" i="2"/>
  <c r="F13" i="2"/>
  <c r="I21" i="2" l="1"/>
  <c r="I73" i="2"/>
  <c r="I70" i="2"/>
  <c r="I72" i="2"/>
  <c r="I69" i="2"/>
  <c r="H73" i="2"/>
  <c r="I71" i="2"/>
  <c r="H72" i="2"/>
  <c r="I57" i="2"/>
  <c r="F68" i="2"/>
  <c r="I30" i="2"/>
  <c r="I52" i="2"/>
  <c r="I14" i="2"/>
  <c r="I31" i="2"/>
  <c r="I34" i="2"/>
  <c r="I32" i="2"/>
  <c r="I33" i="2"/>
  <c r="I15" i="2"/>
  <c r="J18" i="2"/>
  <c r="J74" i="2"/>
  <c r="J73" i="2"/>
  <c r="J67" i="2"/>
  <c r="J65" i="2"/>
  <c r="J63" i="2"/>
  <c r="J61" i="2"/>
  <c r="J60" i="2"/>
  <c r="J59" i="2"/>
  <c r="J58" i="2"/>
  <c r="J56" i="2"/>
  <c r="J55" i="2"/>
  <c r="J53" i="2"/>
  <c r="J51" i="2"/>
  <c r="J49" i="2"/>
  <c r="J48" i="2"/>
  <c r="J47" i="2"/>
  <c r="J45" i="2"/>
  <c r="J44" i="2"/>
  <c r="J43" i="2"/>
  <c r="J42" i="2"/>
  <c r="J41" i="2"/>
  <c r="J39" i="2"/>
  <c r="J37" i="2"/>
  <c r="J36" i="2"/>
  <c r="J34" i="2"/>
  <c r="J33" i="2"/>
  <c r="J29" i="2"/>
  <c r="J28" i="2"/>
  <c r="J27" i="2"/>
  <c r="J25" i="2"/>
  <c r="J24" i="2"/>
  <c r="J23" i="2"/>
  <c r="J22" i="2"/>
  <c r="J20" i="2"/>
  <c r="J19" i="2"/>
  <c r="J35" i="2" l="1"/>
  <c r="J40" i="2"/>
  <c r="J54" i="2"/>
  <c r="J62" i="2"/>
  <c r="J38" i="2"/>
  <c r="J46" i="2"/>
  <c r="J52" i="2"/>
  <c r="J64" i="2"/>
  <c r="J66" i="2"/>
  <c r="J14" i="2"/>
  <c r="J16" i="2"/>
  <c r="J17" i="2"/>
  <c r="J50" i="2"/>
  <c r="J71" i="2"/>
  <c r="J15" i="2"/>
  <c r="J31" i="2" l="1"/>
  <c r="G13" i="2"/>
  <c r="J13" i="2"/>
  <c r="J30" i="2"/>
  <c r="J70" i="2"/>
  <c r="I67" i="2" l="1"/>
  <c r="I58" i="2"/>
  <c r="I55" i="2"/>
  <c r="I51" i="2"/>
  <c r="I48" i="2"/>
  <c r="I29" i="2"/>
  <c r="I27" i="2"/>
  <c r="I25" i="2"/>
  <c r="I24" i="2"/>
  <c r="I22" i="2"/>
  <c r="I20" i="2"/>
  <c r="I28" i="2"/>
  <c r="I74" i="2"/>
  <c r="I53" i="2"/>
  <c r="I49" i="2"/>
  <c r="I47" i="2"/>
  <c r="I45" i="2"/>
  <c r="I36" i="2"/>
  <c r="I19" i="2"/>
  <c r="I50" i="2"/>
  <c r="I18" i="2"/>
  <c r="I17" i="2"/>
  <c r="I23" i="2"/>
  <c r="I35" i="2"/>
  <c r="I16" i="2"/>
  <c r="I46" i="2"/>
  <c r="I54" i="2"/>
  <c r="J68" i="2"/>
</calcChain>
</file>

<file path=xl/sharedStrings.xml><?xml version="1.0" encoding="utf-8"?>
<sst xmlns="http://schemas.openxmlformats.org/spreadsheetml/2006/main" count="123" uniqueCount="113">
  <si>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</si>
  <si>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</si>
  <si>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</si>
  <si>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</si>
  <si>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</si>
  <si>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</si>
  <si>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</si>
  <si>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</si>
  <si>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</si>
  <si>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</si>
  <si>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</si>
  <si>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</si>
  <si>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</si>
  <si>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</si>
  <si>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</si>
  <si>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</si>
  <si>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</si>
  <si>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</si>
  <si>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</si>
  <si>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</si>
  <si>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</si>
  <si>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</si>
  <si>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</si>
  <si>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</si>
  <si>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</si>
  <si>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</si>
  <si>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</si>
  <si>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</si>
  <si>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</si>
  <si>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</si>
  <si>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</si>
  <si>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</si>
  <si>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</si>
  <si>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</si>
  <si>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</si>
  <si>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</si>
  <si>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</si>
  <si>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</si>
  <si>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</si>
  <si>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</si>
  <si>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</si>
  <si>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</si>
  <si>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</si>
  <si>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</si>
  <si>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</si>
  <si>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</si>
  <si>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</si>
  <si>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</si>
  <si>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</si>
  <si>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</si>
  <si>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</si>
  <si>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</si>
  <si>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</si>
  <si>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</si>
  <si>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</si>
  <si>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</si>
  <si>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</si>
  <si>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</si>
  <si>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</si>
  <si>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</si>
  <si>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</si>
  <si>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</si>
  <si>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</si>
  <si>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</si>
  <si>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</si>
  <si>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</si>
  <si>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</si>
  <si>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</si>
  <si>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</si>
  <si>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</si>
  <si>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</si>
  <si>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</si>
  <si>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</si>
  <si>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</si>
  <si>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</si>
  <si>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</si>
  <si>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</si>
  <si>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</si>
  <si>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</si>
  <si>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</si>
  <si>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</si>
  <si>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</si>
  <si>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</si>
  <si>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</si>
  <si>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</si>
  <si>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</si>
  <si>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</si>
  <si>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</si>
  <si>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</si>
  <si>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</si>
  <si>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</si>
  <si>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</si>
  <si>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к полугодовому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</si>
  <si>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</si>
  <si>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</si>
  <si>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</si>
  <si>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</si>
  <si>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</si>
  <si>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</si>
  <si>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</si>
  <si>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</si>
  <si>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 xml:space="preserve">об исполнении бюджета Едогонского муниципального образования по состоянию </t>
  </si>
  <si>
    <t>Доходы за минусом внутренних оборотов</t>
  </si>
  <si>
    <t>Приложение № 2</t>
  </si>
  <si>
    <t>к информации об исполнении бюджета</t>
  </si>
  <si>
    <t>Едогонского муниципального образования</t>
  </si>
  <si>
    <t xml:space="preserve">                             б/лист 266</t>
  </si>
  <si>
    <t xml:space="preserve">                     б/лист 266</t>
  </si>
  <si>
    <t xml:space="preserve">                     ст. 266</t>
  </si>
  <si>
    <t>за  9 месяцев 2023 года</t>
  </si>
  <si>
    <t xml:space="preserve">                   на 01 октября 2023 года по расходам</t>
  </si>
  <si>
    <t>Уточненный план на 01.10.2023 г., руб.</t>
  </si>
  <si>
    <t>Исполнено на 01.10.2023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</si>
</sst>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Fill="1" applyAlignment="1">
      <alignment horizontal="right"/>
    </xf>
    <xf numFmtId="164" fontId="7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164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1" xfId="0" applyFont="1" applyFill="1" applyBorder="1"/>
    <xf numFmtId="0" fontId="2" fillId="0" borderId="6" xfId="0" applyFont="1" applyFill="1" applyBorder="1"/>
    <xf numFmtId="4" fontId="11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left"/>
    </xf>
    <xf numFmtId="164" fontId="6" fillId="0" borderId="4" xfId="0" applyNumberFormat="1" applyFont="1" applyFill="1" applyBorder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/>
    </xf>
    <xf numFmtId="4" fontId="9" fillId="0" borderId="4" xfId="0" applyNumberFormat="1" applyFont="1" applyBorder="1" applyAlignment="1" applyProtection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164" fontId="1" fillId="0" borderId="0" xfId="0" applyNumberFormat="1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164" fontId="3" fillId="0" borderId="4" xfId="0" applyNumberFormat="1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showGridLines="0" tabSelected="1" view="pageBreakPreview" topLeftCell="A58" zoomScale="110" zoomScaleNormal="100" zoomScaleSheetLayoutView="110" workbookViewId="0">
      <selection activeCell="C80" sqref="C80"/>
    </sheetView>
  </sheetViews>
  <sheetFormatPr defaultColWidth="9.125" defaultRowHeight="12.15" x14ac:dyDescent="0.2"/>
  <cols>
    <col min="1" max="1" width="6.375" style="3" customWidth="1"/>
    <col min="2" max="2" width="38.375" style="3" customWidth="1"/>
    <col min="3" max="3" width="11.375" style="3" customWidth="1"/>
    <col min="4" max="4" width="11.125" style="3" customWidth="1"/>
    <col min="5" max="5" width="10.875" style="3" customWidth="1"/>
    <col min="6" max="6" width="10.375" style="3" customWidth="1"/>
    <col min="7" max="7" width="11.375" style="3" customWidth="1"/>
    <col min="8" max="8" width="9.125" style="3"/>
    <col min="9" max="9" width="9.125" style="58"/>
    <col min="10" max="10" width="8.125" style="3" customWidth="1"/>
    <col min="11" max="16384" width="9.125" style="3"/>
  </cols>
  <sheetData>
    <row r="1" spans="1:10" x14ac:dyDescent="0.2">
      <c r="J1" s="1" t="s">
        <v>103</v>
      </c>
    </row>
    <row r="2" spans="1:10" x14ac:dyDescent="0.2">
      <c r="J2" s="1" t="s">
        <v>104</v>
      </c>
    </row>
    <row r="3" spans="1:10" x14ac:dyDescent="0.2">
      <c r="J3" s="1" t="s">
        <v>105</v>
      </c>
    </row>
    <row r="4" spans="1:10" x14ac:dyDescent="0.2">
      <c r="J4" s="1" t="s">
        <v>109</v>
      </c>
    </row>
    <row r="6" spans="1:10" ht="20.149999999999999" customHeight="1" x14ac:dyDescent="0.3">
      <c r="A6" s="61" t="s">
        <v>79</v>
      </c>
      <c r="B6" s="61"/>
      <c r="C6" s="61"/>
      <c r="D6" s="61"/>
      <c r="E6" s="61"/>
      <c r="F6" s="61"/>
      <c r="G6" s="61"/>
      <c r="H6" s="61"/>
      <c r="I6" s="61"/>
      <c r="J6" s="61"/>
    </row>
    <row r="7" spans="1:10" ht="20.7" customHeight="1" x14ac:dyDescent="0.3">
      <c r="A7" s="61" t="s">
        <v>101</v>
      </c>
      <c r="B7" s="61"/>
      <c r="C7" s="61"/>
      <c r="D7" s="61"/>
      <c r="E7" s="61"/>
      <c r="F7" s="61"/>
      <c r="G7" s="61"/>
      <c r="H7" s="61"/>
      <c r="I7" s="61"/>
      <c r="J7" s="61"/>
    </row>
    <row r="8" spans="1:10" ht="13.55" customHeight="1" x14ac:dyDescent="0.3">
      <c r="A8" s="61" t="s">
        <v>110</v>
      </c>
      <c r="B8" s="61"/>
      <c r="C8" s="61"/>
      <c r="D8" s="61"/>
      <c r="E8" s="61"/>
      <c r="F8" s="61"/>
      <c r="G8" s="61"/>
      <c r="H8" s="61"/>
      <c r="I8" s="61"/>
      <c r="J8" s="61"/>
    </row>
    <row r="9" spans="1:10" ht="13.55" customHeight="1" x14ac:dyDescent="0.3">
      <c r="A9" s="4"/>
      <c r="B9" s="4"/>
      <c r="C9" s="4"/>
      <c r="D9" s="4"/>
      <c r="E9" s="4"/>
      <c r="F9" s="4"/>
      <c r="G9" s="4"/>
      <c r="H9" s="4"/>
      <c r="I9" s="59"/>
      <c r="J9" s="4"/>
    </row>
    <row r="10" spans="1:10" ht="11.95" customHeight="1" x14ac:dyDescent="0.2">
      <c r="A10" s="5"/>
      <c r="B10" s="5"/>
      <c r="D10" s="6"/>
      <c r="E10" s="6"/>
      <c r="G10" s="6"/>
    </row>
    <row r="11" spans="1:10" ht="13.2" customHeight="1" x14ac:dyDescent="0.2">
      <c r="A11" s="62" t="s">
        <v>95</v>
      </c>
      <c r="B11" s="63" t="s">
        <v>0</v>
      </c>
      <c r="C11" s="63" t="s">
        <v>99</v>
      </c>
      <c r="D11" s="63" t="s">
        <v>111</v>
      </c>
      <c r="E11" s="63" t="s">
        <v>112</v>
      </c>
      <c r="F11" s="63" t="s">
        <v>78</v>
      </c>
      <c r="G11" s="63"/>
      <c r="H11" s="63" t="s">
        <v>93</v>
      </c>
      <c r="I11" s="64" t="s">
        <v>94</v>
      </c>
      <c r="J11" s="65" t="s">
        <v>100</v>
      </c>
    </row>
    <row r="12" spans="1:10" ht="55.45" customHeight="1" x14ac:dyDescent="0.2">
      <c r="A12" s="62"/>
      <c r="B12" s="63"/>
      <c r="C12" s="63"/>
      <c r="D12" s="63"/>
      <c r="E12" s="63"/>
      <c r="F12" s="7" t="s">
        <v>91</v>
      </c>
      <c r="G12" s="7" t="s">
        <v>92</v>
      </c>
      <c r="H12" s="63"/>
      <c r="I12" s="64"/>
      <c r="J12" s="65"/>
    </row>
    <row r="13" spans="1:10" s="12" customFormat="1" ht="13.2" customHeight="1" x14ac:dyDescent="0.2">
      <c r="A13" s="8" t="s">
        <v>13</v>
      </c>
      <c r="B13" s="31" t="s">
        <v>1</v>
      </c>
      <c r="C13" s="16">
        <f>C17+C22++C27+C28+C29</f>
        <v>6186916.2600000007</v>
      </c>
      <c r="D13" s="16">
        <f>D17+D22++D27+D28+D29</f>
        <v>5263374.97</v>
      </c>
      <c r="E13" s="48">
        <f>D13</f>
        <v>5263374.97</v>
      </c>
      <c r="F13" s="10">
        <f>E13*100/C13</f>
        <v>85.072671890341695</v>
      </c>
      <c r="G13" s="10">
        <f>E13/D13*100</f>
        <v>100</v>
      </c>
      <c r="H13" s="11">
        <v>100</v>
      </c>
      <c r="I13" s="10">
        <f t="shared" ref="I13:I46" si="0">SUM(E13/E$68*100)</f>
        <v>28.384161741253177</v>
      </c>
      <c r="J13" s="9">
        <f t="shared" ref="J13:J28" si="1">D13-E13</f>
        <v>0</v>
      </c>
    </row>
    <row r="14" spans="1:10" s="12" customFormat="1" ht="13.2" customHeight="1" x14ac:dyDescent="0.2">
      <c r="A14" s="13"/>
      <c r="B14" s="32" t="s">
        <v>7</v>
      </c>
      <c r="C14" s="48">
        <f>C15+C16</f>
        <v>5647583.4699999997</v>
      </c>
      <c r="D14" s="48">
        <f>D15+D16</f>
        <v>4921553.18</v>
      </c>
      <c r="E14" s="48">
        <f>D14</f>
        <v>4921553.18</v>
      </c>
      <c r="F14" s="14">
        <f t="shared" ref="F14:F74" si="2">E14*100/C14</f>
        <v>87.144407978090499</v>
      </c>
      <c r="G14" s="14">
        <f t="shared" ref="G14:G71" si="3">E14/D14*100</f>
        <v>100</v>
      </c>
      <c r="H14" s="11">
        <f>E14/$E$13*100</f>
        <v>93.505653844761127</v>
      </c>
      <c r="I14" s="15">
        <f t="shared" si="0"/>
        <v>26.54079602451332</v>
      </c>
      <c r="J14" s="16">
        <f t="shared" si="1"/>
        <v>0</v>
      </c>
    </row>
    <row r="15" spans="1:10" s="12" customFormat="1" ht="13.2" customHeight="1" x14ac:dyDescent="0.2">
      <c r="A15" s="13"/>
      <c r="B15" s="32" t="s">
        <v>2</v>
      </c>
      <c r="C15" s="48">
        <f>C19+C24</f>
        <v>4191167.33</v>
      </c>
      <c r="D15" s="48">
        <f t="shared" ref="D15:D16" si="4">D19+D24</f>
        <v>3637984.14</v>
      </c>
      <c r="E15" s="48">
        <f t="shared" ref="E15:E67" si="5">D15</f>
        <v>3637984.14</v>
      </c>
      <c r="F15" s="14">
        <f t="shared" si="2"/>
        <v>86.801214400571311</v>
      </c>
      <c r="G15" s="14">
        <f t="shared" si="3"/>
        <v>100</v>
      </c>
      <c r="H15" s="11">
        <f t="shared" ref="H15:H29" si="6">E15/$E$13*100</f>
        <v>69.118847901501496</v>
      </c>
      <c r="I15" s="15">
        <f t="shared" si="0"/>
        <v>19.618805582052964</v>
      </c>
      <c r="J15" s="16">
        <f t="shared" si="1"/>
        <v>0</v>
      </c>
    </row>
    <row r="16" spans="1:10" s="12" customFormat="1" ht="13.2" customHeight="1" x14ac:dyDescent="0.2">
      <c r="A16" s="13"/>
      <c r="B16" s="32" t="s">
        <v>19</v>
      </c>
      <c r="C16" s="48">
        <f>C20+C25</f>
        <v>1456416.14</v>
      </c>
      <c r="D16" s="48">
        <f t="shared" si="4"/>
        <v>1283569.04</v>
      </c>
      <c r="E16" s="48">
        <f t="shared" si="5"/>
        <v>1283569.04</v>
      </c>
      <c r="F16" s="14">
        <f t="shared" si="2"/>
        <v>88.132025232843148</v>
      </c>
      <c r="G16" s="14">
        <f t="shared" si="3"/>
        <v>100</v>
      </c>
      <c r="H16" s="11">
        <f>E16/$E$13*100</f>
        <v>24.386805943259638</v>
      </c>
      <c r="I16" s="15">
        <f t="shared" si="0"/>
        <v>6.9219904424603591</v>
      </c>
      <c r="J16" s="16">
        <f t="shared" si="1"/>
        <v>0</v>
      </c>
    </row>
    <row r="17" spans="1:12" ht="13.2" customHeight="1" x14ac:dyDescent="0.2">
      <c r="A17" s="17" t="s">
        <v>17</v>
      </c>
      <c r="B17" s="33" t="s">
        <v>29</v>
      </c>
      <c r="C17" s="49">
        <v>1189185.57</v>
      </c>
      <c r="D17" s="18">
        <v>884148.46</v>
      </c>
      <c r="E17" s="18">
        <f t="shared" si="5"/>
        <v>884148.46</v>
      </c>
      <c r="F17" s="2">
        <f t="shared" si="2"/>
        <v>74.349074047375126</v>
      </c>
      <c r="G17" s="2">
        <f t="shared" si="3"/>
        <v>100</v>
      </c>
      <c r="H17" s="19">
        <f t="shared" si="6"/>
        <v>16.79812791297292</v>
      </c>
      <c r="I17" s="2">
        <f t="shared" si="0"/>
        <v>4.7680077963208305</v>
      </c>
      <c r="J17" s="18">
        <f t="shared" si="1"/>
        <v>0</v>
      </c>
      <c r="L17" s="12"/>
    </row>
    <row r="18" spans="1:12" ht="13.2" customHeight="1" x14ac:dyDescent="0.2">
      <c r="A18" s="17"/>
      <c r="B18" s="34" t="s">
        <v>6</v>
      </c>
      <c r="C18" s="49">
        <f>C19+C20+C21</f>
        <v>1189185.5699999998</v>
      </c>
      <c r="D18" s="49">
        <f>D19+D20+D21</f>
        <v>884148.46000000008</v>
      </c>
      <c r="E18" s="18">
        <f t="shared" si="5"/>
        <v>884148.46000000008</v>
      </c>
      <c r="F18" s="2">
        <f t="shared" si="2"/>
        <v>74.349074047375154</v>
      </c>
      <c r="G18" s="2">
        <f t="shared" si="3"/>
        <v>100</v>
      </c>
      <c r="H18" s="19">
        <f t="shared" si="6"/>
        <v>16.79812791297292</v>
      </c>
      <c r="I18" s="2">
        <f t="shared" si="0"/>
        <v>4.7680077963208314</v>
      </c>
      <c r="J18" s="18">
        <f>D18-E18</f>
        <v>0</v>
      </c>
      <c r="L18" s="12"/>
    </row>
    <row r="19" spans="1:12" ht="13.2" customHeight="1" x14ac:dyDescent="0.2">
      <c r="A19" s="17"/>
      <c r="B19" s="34" t="s">
        <v>8</v>
      </c>
      <c r="C19" s="50">
        <v>882767.33</v>
      </c>
      <c r="D19" s="49">
        <v>654126.42000000004</v>
      </c>
      <c r="E19" s="18">
        <f t="shared" si="5"/>
        <v>654126.42000000004</v>
      </c>
      <c r="F19" s="2">
        <f t="shared" si="2"/>
        <v>74.0995274485294</v>
      </c>
      <c r="G19" s="2">
        <f t="shared" si="3"/>
        <v>100</v>
      </c>
      <c r="H19" s="19">
        <f t="shared" si="6"/>
        <v>12.427889400401204</v>
      </c>
      <c r="I19" s="2">
        <f t="shared" si="0"/>
        <v>3.527552228433938</v>
      </c>
      <c r="J19" s="18">
        <f t="shared" si="1"/>
        <v>0</v>
      </c>
      <c r="L19" s="12"/>
    </row>
    <row r="20" spans="1:12" ht="13.2" customHeight="1" x14ac:dyDescent="0.2">
      <c r="A20" s="17"/>
      <c r="B20" s="34" t="s">
        <v>20</v>
      </c>
      <c r="C20" s="50">
        <v>306418.24</v>
      </c>
      <c r="D20" s="49">
        <v>230022.04</v>
      </c>
      <c r="E20" s="18">
        <f t="shared" si="5"/>
        <v>230022.04</v>
      </c>
      <c r="F20" s="2">
        <f t="shared" si="2"/>
        <v>75.067998563009823</v>
      </c>
      <c r="G20" s="2">
        <f t="shared" si="3"/>
        <v>100</v>
      </c>
      <c r="H20" s="19">
        <f t="shared" si="6"/>
        <v>4.3702385125717162</v>
      </c>
      <c r="I20" s="2">
        <f t="shared" si="0"/>
        <v>1.2404555678868932</v>
      </c>
      <c r="J20" s="18">
        <f t="shared" si="1"/>
        <v>0</v>
      </c>
      <c r="L20" s="12"/>
    </row>
    <row r="21" spans="1:12" ht="13.2" customHeight="1" x14ac:dyDescent="0.2">
      <c r="A21" s="17"/>
      <c r="B21" s="34" t="s">
        <v>108</v>
      </c>
      <c r="C21" s="50">
        <v>0</v>
      </c>
      <c r="D21" s="49">
        <v>0</v>
      </c>
      <c r="E21" s="18">
        <f t="shared" si="5"/>
        <v>0</v>
      </c>
      <c r="F21" s="2">
        <v>0</v>
      </c>
      <c r="G21" s="2">
        <v>0</v>
      </c>
      <c r="H21" s="19">
        <f t="shared" si="6"/>
        <v>0</v>
      </c>
      <c r="I21" s="2">
        <f t="shared" si="0"/>
        <v>0</v>
      </c>
      <c r="J21" s="18">
        <f t="shared" si="1"/>
        <v>0</v>
      </c>
      <c r="L21" s="12"/>
    </row>
    <row r="22" spans="1:12" ht="13.2" customHeight="1" x14ac:dyDescent="0.2">
      <c r="A22" s="17" t="s">
        <v>18</v>
      </c>
      <c r="B22" s="33" t="s">
        <v>30</v>
      </c>
      <c r="C22" s="49">
        <v>4975030.6900000004</v>
      </c>
      <c r="D22" s="49">
        <v>4377334.51</v>
      </c>
      <c r="E22" s="18">
        <f t="shared" si="5"/>
        <v>4377334.51</v>
      </c>
      <c r="F22" s="2">
        <f>E22*100/C22</f>
        <v>87.986080544158398</v>
      </c>
      <c r="G22" s="2">
        <f>E22/D22*100</f>
        <v>100</v>
      </c>
      <c r="H22" s="19">
        <f t="shared" si="6"/>
        <v>83.165925569616022</v>
      </c>
      <c r="I22" s="2">
        <f t="shared" si="0"/>
        <v>23.605950827290048</v>
      </c>
      <c r="J22" s="18">
        <f>D22-E22</f>
        <v>0</v>
      </c>
      <c r="L22" s="12"/>
    </row>
    <row r="23" spans="1:12" ht="13.2" customHeight="1" x14ac:dyDescent="0.2">
      <c r="A23" s="17"/>
      <c r="B23" s="34" t="s">
        <v>7</v>
      </c>
      <c r="C23" s="18">
        <f>+C24+C25+C26</f>
        <v>4464397.9000000004</v>
      </c>
      <c r="D23" s="18">
        <f>+D24+D25+D26</f>
        <v>4040256.7</v>
      </c>
      <c r="E23" s="18">
        <f t="shared" si="5"/>
        <v>4040256.7</v>
      </c>
      <c r="F23" s="2">
        <f t="shared" si="2"/>
        <v>90.499475864371306</v>
      </c>
      <c r="G23" s="2">
        <f t="shared" si="3"/>
        <v>100</v>
      </c>
      <c r="H23" s="19">
        <f t="shared" si="6"/>
        <v>76.761711316949942</v>
      </c>
      <c r="I23" s="2">
        <f t="shared" si="0"/>
        <v>21.788168295556918</v>
      </c>
      <c r="J23" s="18">
        <f t="shared" si="1"/>
        <v>0</v>
      </c>
      <c r="L23" s="12"/>
    </row>
    <row r="24" spans="1:12" ht="13.2" customHeight="1" x14ac:dyDescent="0.2">
      <c r="A24" s="17"/>
      <c r="B24" s="34" t="s">
        <v>2</v>
      </c>
      <c r="C24" s="50">
        <v>3308400</v>
      </c>
      <c r="D24" s="49">
        <v>2983857.72</v>
      </c>
      <c r="E24" s="18">
        <f t="shared" si="5"/>
        <v>2983857.72</v>
      </c>
      <c r="F24" s="2">
        <f t="shared" si="2"/>
        <v>90.190355458832059</v>
      </c>
      <c r="G24" s="2">
        <f t="shared" si="3"/>
        <v>100</v>
      </c>
      <c r="H24" s="19">
        <f t="shared" si="6"/>
        <v>56.690958501100297</v>
      </c>
      <c r="I24" s="2">
        <f t="shared" si="0"/>
        <v>16.091253353619027</v>
      </c>
      <c r="J24" s="18">
        <f>D24-E24</f>
        <v>0</v>
      </c>
      <c r="L24" s="12"/>
    </row>
    <row r="25" spans="1:12" ht="13.2" customHeight="1" x14ac:dyDescent="0.2">
      <c r="A25" s="17"/>
      <c r="B25" s="34" t="s">
        <v>9</v>
      </c>
      <c r="C25" s="50">
        <v>1149997.8999999999</v>
      </c>
      <c r="D25" s="49">
        <v>1053547</v>
      </c>
      <c r="E25" s="18">
        <f t="shared" si="5"/>
        <v>1053547</v>
      </c>
      <c r="F25" s="2">
        <f t="shared" si="2"/>
        <v>91.612949901908522</v>
      </c>
      <c r="G25" s="2">
        <f t="shared" si="3"/>
        <v>100</v>
      </c>
      <c r="H25" s="19">
        <f t="shared" si="6"/>
        <v>20.016567430687921</v>
      </c>
      <c r="I25" s="2">
        <f t="shared" si="0"/>
        <v>5.6815348745734653</v>
      </c>
      <c r="J25" s="18">
        <f t="shared" si="1"/>
        <v>0</v>
      </c>
      <c r="L25" s="12"/>
    </row>
    <row r="26" spans="1:12" ht="13.2" customHeight="1" x14ac:dyDescent="0.2">
      <c r="A26" s="17"/>
      <c r="B26" s="34" t="s">
        <v>108</v>
      </c>
      <c r="C26" s="50">
        <v>6000</v>
      </c>
      <c r="D26" s="49">
        <v>2851.98</v>
      </c>
      <c r="E26" s="18">
        <f t="shared" si="5"/>
        <v>2851.98</v>
      </c>
      <c r="F26" s="2">
        <v>0</v>
      </c>
      <c r="G26" s="2">
        <v>0</v>
      </c>
      <c r="H26" s="19">
        <f t="shared" ref="H26" si="7">E26/$E$13*100</f>
        <v>5.418538516171878E-2</v>
      </c>
      <c r="I26" s="2">
        <f t="shared" si="0"/>
        <v>1.538006736442326E-2</v>
      </c>
      <c r="J26" s="18">
        <f t="shared" ref="J26" si="8">D26-E26</f>
        <v>0</v>
      </c>
      <c r="L26" s="12"/>
    </row>
    <row r="27" spans="1:12" ht="13.2" customHeight="1" x14ac:dyDescent="0.2">
      <c r="A27" s="17" t="s">
        <v>49</v>
      </c>
      <c r="B27" s="34" t="s">
        <v>50</v>
      </c>
      <c r="C27" s="49">
        <v>0</v>
      </c>
      <c r="D27" s="49">
        <v>0</v>
      </c>
      <c r="E27" s="18">
        <f t="shared" si="5"/>
        <v>0</v>
      </c>
      <c r="F27" s="2">
        <v>0</v>
      </c>
      <c r="G27" s="2">
        <v>0</v>
      </c>
      <c r="H27" s="19">
        <f t="shared" si="6"/>
        <v>0</v>
      </c>
      <c r="I27" s="2">
        <f t="shared" si="0"/>
        <v>0</v>
      </c>
      <c r="J27" s="18">
        <f t="shared" si="1"/>
        <v>0</v>
      </c>
      <c r="L27" s="12"/>
    </row>
    <row r="28" spans="1:12" ht="13.2" customHeight="1" x14ac:dyDescent="0.2">
      <c r="A28" s="17" t="s">
        <v>47</v>
      </c>
      <c r="B28" s="33" t="s">
        <v>15</v>
      </c>
      <c r="C28" s="49">
        <v>20000</v>
      </c>
      <c r="D28" s="49">
        <v>0</v>
      </c>
      <c r="E28" s="18">
        <f t="shared" si="5"/>
        <v>0</v>
      </c>
      <c r="F28" s="2">
        <f t="shared" si="2"/>
        <v>0</v>
      </c>
      <c r="G28" s="2">
        <v>0</v>
      </c>
      <c r="H28" s="19">
        <f t="shared" si="6"/>
        <v>0</v>
      </c>
      <c r="I28" s="2">
        <f t="shared" si="0"/>
        <v>0</v>
      </c>
      <c r="J28" s="18">
        <f t="shared" si="1"/>
        <v>0</v>
      </c>
      <c r="L28" s="12"/>
    </row>
    <row r="29" spans="1:12" ht="13.2" customHeight="1" x14ac:dyDescent="0.2">
      <c r="A29" s="17" t="s">
        <v>65</v>
      </c>
      <c r="B29" s="34" t="s">
        <v>66</v>
      </c>
      <c r="C29" s="49">
        <v>2700</v>
      </c>
      <c r="D29" s="49">
        <v>1892</v>
      </c>
      <c r="E29" s="18">
        <f t="shared" si="5"/>
        <v>1892</v>
      </c>
      <c r="F29" s="2">
        <f t="shared" si="2"/>
        <v>70.074074074074076</v>
      </c>
      <c r="G29" s="2">
        <v>0</v>
      </c>
      <c r="H29" s="19">
        <f t="shared" si="6"/>
        <v>3.5946517411051947E-2</v>
      </c>
      <c r="I29" s="2">
        <f t="shared" si="0"/>
        <v>1.0203117642300719E-2</v>
      </c>
      <c r="J29" s="18">
        <f t="shared" ref="J29:J74" si="9">D29-E29</f>
        <v>0</v>
      </c>
      <c r="L29" s="12"/>
    </row>
    <row r="30" spans="1:12" s="12" customFormat="1" ht="13.2" customHeight="1" x14ac:dyDescent="0.2">
      <c r="A30" s="20" t="s">
        <v>80</v>
      </c>
      <c r="B30" s="35" t="s">
        <v>81</v>
      </c>
      <c r="C30" s="16">
        <f>C31</f>
        <v>173700</v>
      </c>
      <c r="D30" s="16">
        <f t="shared" ref="D30" si="10">D31</f>
        <v>105785.91</v>
      </c>
      <c r="E30" s="16">
        <f t="shared" si="5"/>
        <v>105785.91</v>
      </c>
      <c r="F30" s="14">
        <f t="shared" si="2"/>
        <v>60.901502590673573</v>
      </c>
      <c r="G30" s="14">
        <f>E30/D30*100</f>
        <v>100</v>
      </c>
      <c r="H30" s="14">
        <v>100</v>
      </c>
      <c r="I30" s="14">
        <f t="shared" si="0"/>
        <v>0.57047890308025173</v>
      </c>
      <c r="J30" s="16">
        <f t="shared" si="9"/>
        <v>0</v>
      </c>
    </row>
    <row r="31" spans="1:12" s="12" customFormat="1" ht="13.2" customHeight="1" x14ac:dyDescent="0.2">
      <c r="A31" s="17" t="s">
        <v>35</v>
      </c>
      <c r="B31" s="34" t="s">
        <v>36</v>
      </c>
      <c r="C31" s="49">
        <v>173700</v>
      </c>
      <c r="D31" s="49">
        <v>105785.91</v>
      </c>
      <c r="E31" s="18">
        <f t="shared" si="5"/>
        <v>105785.91</v>
      </c>
      <c r="F31" s="2">
        <f t="shared" si="2"/>
        <v>60.901502590673573</v>
      </c>
      <c r="G31" s="2">
        <f>E31/D31*100</f>
        <v>100</v>
      </c>
      <c r="H31" s="2">
        <f>E31/$E$30*100</f>
        <v>100</v>
      </c>
      <c r="I31" s="2">
        <f t="shared" si="0"/>
        <v>0.57047890308025173</v>
      </c>
      <c r="J31" s="18">
        <f t="shared" si="9"/>
        <v>0</v>
      </c>
    </row>
    <row r="32" spans="1:12" ht="13.2" customHeight="1" x14ac:dyDescent="0.2">
      <c r="A32" s="17"/>
      <c r="B32" s="34" t="s">
        <v>37</v>
      </c>
      <c r="C32" s="18">
        <f>C33+C34</f>
        <v>161100</v>
      </c>
      <c r="D32" s="18">
        <f>D33+D34</f>
        <v>105785.91</v>
      </c>
      <c r="E32" s="18">
        <f t="shared" si="5"/>
        <v>105785.91</v>
      </c>
      <c r="F32" s="2">
        <f t="shared" si="2"/>
        <v>65.664748603351953</v>
      </c>
      <c r="G32" s="2">
        <f>E32/D32*100</f>
        <v>100</v>
      </c>
      <c r="H32" s="2">
        <f t="shared" ref="H32:H34" si="11">E32/$E$30*100</f>
        <v>100</v>
      </c>
      <c r="I32" s="2">
        <f t="shared" si="0"/>
        <v>0.57047890308025173</v>
      </c>
      <c r="J32" s="18">
        <f>D32-E32</f>
        <v>0</v>
      </c>
      <c r="L32" s="12"/>
    </row>
    <row r="33" spans="1:12" ht="13.2" customHeight="1" x14ac:dyDescent="0.2">
      <c r="A33" s="17"/>
      <c r="B33" s="34" t="s">
        <v>38</v>
      </c>
      <c r="C33" s="50">
        <v>123700</v>
      </c>
      <c r="D33" s="49">
        <v>81198.22</v>
      </c>
      <c r="E33" s="18">
        <f t="shared" si="5"/>
        <v>81198.22</v>
      </c>
      <c r="F33" s="2">
        <f t="shared" si="2"/>
        <v>65.641244947453515</v>
      </c>
      <c r="G33" s="2">
        <f t="shared" si="3"/>
        <v>100</v>
      </c>
      <c r="H33" s="2">
        <f t="shared" si="11"/>
        <v>76.757122002353611</v>
      </c>
      <c r="I33" s="2">
        <f t="shared" si="0"/>
        <v>0.4378831876349974</v>
      </c>
      <c r="J33" s="18">
        <f t="shared" si="9"/>
        <v>0</v>
      </c>
      <c r="L33" s="12"/>
    </row>
    <row r="34" spans="1:12" ht="13.2" customHeight="1" x14ac:dyDescent="0.2">
      <c r="A34" s="17"/>
      <c r="B34" s="34" t="s">
        <v>39</v>
      </c>
      <c r="C34" s="50">
        <v>37400</v>
      </c>
      <c r="D34" s="49">
        <v>24587.69</v>
      </c>
      <c r="E34" s="18">
        <f t="shared" si="5"/>
        <v>24587.69</v>
      </c>
      <c r="F34" s="2">
        <f t="shared" si="2"/>
        <v>65.74248663101605</v>
      </c>
      <c r="G34" s="2">
        <f t="shared" si="3"/>
        <v>100</v>
      </c>
      <c r="H34" s="2">
        <f t="shared" si="11"/>
        <v>23.242877997646378</v>
      </c>
      <c r="I34" s="2">
        <f t="shared" si="0"/>
        <v>0.13259571544525423</v>
      </c>
      <c r="J34" s="18">
        <f t="shared" si="9"/>
        <v>0</v>
      </c>
      <c r="L34" s="12"/>
    </row>
    <row r="35" spans="1:12" s="12" customFormat="1" ht="24.25" x14ac:dyDescent="0.2">
      <c r="A35" s="20" t="s">
        <v>21</v>
      </c>
      <c r="B35" s="36" t="s">
        <v>25</v>
      </c>
      <c r="C35" s="16">
        <f>C36+C37</f>
        <v>500</v>
      </c>
      <c r="D35" s="16">
        <f>D36+D37</f>
        <v>0</v>
      </c>
      <c r="E35" s="18">
        <f t="shared" si="5"/>
        <v>0</v>
      </c>
      <c r="F35" s="14">
        <f t="shared" si="2"/>
        <v>0</v>
      </c>
      <c r="G35" s="14">
        <v>0</v>
      </c>
      <c r="H35" s="14">
        <v>0</v>
      </c>
      <c r="I35" s="14">
        <f t="shared" si="0"/>
        <v>0</v>
      </c>
      <c r="J35" s="16">
        <f t="shared" si="9"/>
        <v>0</v>
      </c>
    </row>
    <row r="36" spans="1:12" ht="36.75" customHeight="1" x14ac:dyDescent="0.2">
      <c r="A36" s="17" t="s">
        <v>26</v>
      </c>
      <c r="B36" s="37" t="s">
        <v>51</v>
      </c>
      <c r="C36" s="18">
        <v>0</v>
      </c>
      <c r="D36" s="18">
        <v>0</v>
      </c>
      <c r="E36" s="18">
        <f t="shared" si="5"/>
        <v>0</v>
      </c>
      <c r="F36" s="2">
        <v>0</v>
      </c>
      <c r="G36" s="2">
        <v>0</v>
      </c>
      <c r="H36" s="2">
        <v>0</v>
      </c>
      <c r="I36" s="2">
        <f t="shared" si="0"/>
        <v>0</v>
      </c>
      <c r="J36" s="18">
        <f t="shared" si="9"/>
        <v>0</v>
      </c>
      <c r="L36" s="12"/>
    </row>
    <row r="37" spans="1:12" ht="13.2" customHeight="1" x14ac:dyDescent="0.2">
      <c r="A37" s="17" t="s">
        <v>64</v>
      </c>
      <c r="B37" s="37" t="s">
        <v>48</v>
      </c>
      <c r="C37" s="49">
        <v>500</v>
      </c>
      <c r="D37" s="49">
        <v>0</v>
      </c>
      <c r="E37" s="18">
        <f t="shared" si="5"/>
        <v>0</v>
      </c>
      <c r="F37" s="2">
        <f>E37*100/C37</f>
        <v>0</v>
      </c>
      <c r="G37" s="2">
        <v>0</v>
      </c>
      <c r="H37" s="2">
        <v>0</v>
      </c>
      <c r="I37" s="2">
        <f t="shared" si="0"/>
        <v>0</v>
      </c>
      <c r="J37" s="18">
        <f t="shared" si="9"/>
        <v>0</v>
      </c>
      <c r="L37" s="12"/>
    </row>
    <row r="38" spans="1:12" s="12" customFormat="1" ht="13.2" customHeight="1" x14ac:dyDescent="0.2">
      <c r="A38" s="20" t="s">
        <v>62</v>
      </c>
      <c r="B38" s="36" t="s">
        <v>63</v>
      </c>
      <c r="C38" s="16">
        <f>C39+C43+C44+C45</f>
        <v>1632516.47</v>
      </c>
      <c r="D38" s="16">
        <f>D39+D43+D44+D45</f>
        <v>361019.91</v>
      </c>
      <c r="E38" s="16">
        <f t="shared" si="5"/>
        <v>361019.91</v>
      </c>
      <c r="F38" s="14">
        <f t="shared" si="2"/>
        <v>22.114319618472212</v>
      </c>
      <c r="G38" s="14">
        <f>E38/D38*100</f>
        <v>100</v>
      </c>
      <c r="H38" s="14">
        <v>100</v>
      </c>
      <c r="I38" s="14">
        <f t="shared" si="0"/>
        <v>1.9468967298852102</v>
      </c>
      <c r="J38" s="16">
        <f t="shared" si="9"/>
        <v>0</v>
      </c>
    </row>
    <row r="39" spans="1:12" ht="13.2" customHeight="1" x14ac:dyDescent="0.2">
      <c r="A39" s="17" t="s">
        <v>59</v>
      </c>
      <c r="B39" s="38" t="s">
        <v>60</v>
      </c>
      <c r="C39" s="18">
        <v>0</v>
      </c>
      <c r="D39" s="18">
        <v>0</v>
      </c>
      <c r="E39" s="18">
        <f t="shared" si="5"/>
        <v>0</v>
      </c>
      <c r="F39" s="2">
        <v>0</v>
      </c>
      <c r="G39" s="2">
        <v>0</v>
      </c>
      <c r="H39" s="2">
        <v>0</v>
      </c>
      <c r="I39" s="2">
        <f t="shared" si="0"/>
        <v>0</v>
      </c>
      <c r="J39" s="18">
        <f t="shared" si="9"/>
        <v>0</v>
      </c>
      <c r="L39" s="12"/>
    </row>
    <row r="40" spans="1:12" ht="13.2" customHeight="1" x14ac:dyDescent="0.2">
      <c r="A40" s="17"/>
      <c r="B40" s="37" t="s">
        <v>37</v>
      </c>
      <c r="C40" s="18">
        <f>C41+C42</f>
        <v>0</v>
      </c>
      <c r="D40" s="18">
        <f>D41+D42</f>
        <v>0</v>
      </c>
      <c r="E40" s="18">
        <f t="shared" si="5"/>
        <v>0</v>
      </c>
      <c r="F40" s="2">
        <v>0</v>
      </c>
      <c r="G40" s="2">
        <v>0</v>
      </c>
      <c r="H40" s="2">
        <v>0</v>
      </c>
      <c r="I40" s="2">
        <f t="shared" si="0"/>
        <v>0</v>
      </c>
      <c r="J40" s="18">
        <f t="shared" si="9"/>
        <v>0</v>
      </c>
      <c r="L40" s="12"/>
    </row>
    <row r="41" spans="1:12" ht="13.2" customHeight="1" x14ac:dyDescent="0.2">
      <c r="A41" s="17"/>
      <c r="B41" s="37" t="s">
        <v>61</v>
      </c>
      <c r="C41" s="51">
        <v>0</v>
      </c>
      <c r="D41" s="51">
        <v>0</v>
      </c>
      <c r="E41" s="18">
        <f t="shared" si="5"/>
        <v>0</v>
      </c>
      <c r="F41" s="2">
        <v>0</v>
      </c>
      <c r="G41" s="2">
        <v>0</v>
      </c>
      <c r="H41" s="2">
        <v>0</v>
      </c>
      <c r="I41" s="2">
        <f t="shared" si="0"/>
        <v>0</v>
      </c>
      <c r="J41" s="18">
        <f t="shared" si="9"/>
        <v>0</v>
      </c>
      <c r="L41" s="12"/>
    </row>
    <row r="42" spans="1:12" ht="13.2" customHeight="1" x14ac:dyDescent="0.2">
      <c r="A42" s="17"/>
      <c r="B42" s="37" t="s">
        <v>39</v>
      </c>
      <c r="C42" s="51">
        <v>0</v>
      </c>
      <c r="D42" s="51">
        <v>0</v>
      </c>
      <c r="E42" s="18">
        <f t="shared" si="5"/>
        <v>0</v>
      </c>
      <c r="F42" s="2">
        <v>0</v>
      </c>
      <c r="G42" s="2">
        <v>0</v>
      </c>
      <c r="H42" s="2">
        <v>0</v>
      </c>
      <c r="I42" s="2">
        <f t="shared" si="0"/>
        <v>0</v>
      </c>
      <c r="J42" s="18">
        <f t="shared" si="9"/>
        <v>0</v>
      </c>
      <c r="L42" s="12"/>
    </row>
    <row r="43" spans="1:12" ht="13.2" customHeight="1" x14ac:dyDescent="0.2">
      <c r="A43" s="17" t="s">
        <v>67</v>
      </c>
      <c r="B43" s="37" t="s">
        <v>68</v>
      </c>
      <c r="C43" s="18">
        <v>0</v>
      </c>
      <c r="D43" s="18">
        <v>0</v>
      </c>
      <c r="E43" s="18">
        <f t="shared" si="5"/>
        <v>0</v>
      </c>
      <c r="F43" s="2">
        <v>0</v>
      </c>
      <c r="G43" s="2">
        <v>0</v>
      </c>
      <c r="H43" s="2">
        <v>0</v>
      </c>
      <c r="I43" s="2">
        <f t="shared" si="0"/>
        <v>0</v>
      </c>
      <c r="J43" s="18">
        <f t="shared" si="9"/>
        <v>0</v>
      </c>
      <c r="L43" s="12"/>
    </row>
    <row r="44" spans="1:12" ht="13.2" customHeight="1" x14ac:dyDescent="0.2">
      <c r="A44" s="17" t="s">
        <v>69</v>
      </c>
      <c r="B44" s="37" t="s">
        <v>83</v>
      </c>
      <c r="C44" s="49">
        <v>938516.47</v>
      </c>
      <c r="D44" s="49">
        <v>361019.91</v>
      </c>
      <c r="E44" s="18">
        <f t="shared" si="5"/>
        <v>361019.91</v>
      </c>
      <c r="F44" s="2">
        <f t="shared" si="2"/>
        <v>38.467083055026194</v>
      </c>
      <c r="G44" s="2">
        <f>E44/E38*100</f>
        <v>100</v>
      </c>
      <c r="H44" s="2">
        <f>E44/E38*100</f>
        <v>100</v>
      </c>
      <c r="I44" s="2">
        <f t="shared" si="0"/>
        <v>1.9468967298852102</v>
      </c>
      <c r="J44" s="18">
        <f t="shared" si="9"/>
        <v>0</v>
      </c>
      <c r="L44" s="12"/>
    </row>
    <row r="45" spans="1:12" ht="25.5" customHeight="1" x14ac:dyDescent="0.2">
      <c r="A45" s="17" t="s">
        <v>76</v>
      </c>
      <c r="B45" s="37" t="s">
        <v>77</v>
      </c>
      <c r="C45" s="18">
        <v>694000</v>
      </c>
      <c r="D45" s="18">
        <v>0</v>
      </c>
      <c r="E45" s="18">
        <f t="shared" si="5"/>
        <v>0</v>
      </c>
      <c r="F45" s="2">
        <v>0</v>
      </c>
      <c r="G45" s="2">
        <v>0</v>
      </c>
      <c r="H45" s="2">
        <f>E45/E38*100</f>
        <v>0</v>
      </c>
      <c r="I45" s="2">
        <f t="shared" si="0"/>
        <v>0</v>
      </c>
      <c r="J45" s="18">
        <f t="shared" si="9"/>
        <v>0</v>
      </c>
      <c r="L45" s="12"/>
    </row>
    <row r="46" spans="1:12" s="12" customFormat="1" ht="13.2" customHeight="1" x14ac:dyDescent="0.2">
      <c r="A46" s="20" t="s">
        <v>22</v>
      </c>
      <c r="B46" s="35" t="s">
        <v>31</v>
      </c>
      <c r="C46" s="16">
        <f>C47+C48+C49</f>
        <v>484054.58</v>
      </c>
      <c r="D46" s="16">
        <f>D47+D48+D49</f>
        <v>409428.54000000004</v>
      </c>
      <c r="E46" s="16">
        <f t="shared" si="5"/>
        <v>409428.54000000004</v>
      </c>
      <c r="F46" s="14">
        <f t="shared" si="2"/>
        <v>84.583135232394653</v>
      </c>
      <c r="G46" s="14">
        <f>E46/D46*100</f>
        <v>100</v>
      </c>
      <c r="H46" s="14">
        <v>100</v>
      </c>
      <c r="I46" s="14">
        <f t="shared" si="0"/>
        <v>2.207953255674115</v>
      </c>
      <c r="J46" s="16">
        <f t="shared" si="9"/>
        <v>0</v>
      </c>
    </row>
    <row r="47" spans="1:12" ht="13.2" customHeight="1" x14ac:dyDescent="0.2">
      <c r="A47" s="17" t="s">
        <v>40</v>
      </c>
      <c r="B47" s="33" t="s">
        <v>41</v>
      </c>
      <c r="C47" s="18">
        <v>0</v>
      </c>
      <c r="D47" s="18">
        <v>0</v>
      </c>
      <c r="E47" s="18">
        <f t="shared" si="5"/>
        <v>0</v>
      </c>
      <c r="F47" s="2">
        <v>0</v>
      </c>
      <c r="G47" s="2">
        <v>0</v>
      </c>
      <c r="H47" s="2">
        <v>0</v>
      </c>
      <c r="I47" s="2">
        <f t="shared" ref="I47:I67" si="12">SUM(E47/E$68*100)</f>
        <v>0</v>
      </c>
      <c r="J47" s="18">
        <f t="shared" si="9"/>
        <v>0</v>
      </c>
      <c r="L47" s="12"/>
    </row>
    <row r="48" spans="1:12" ht="13.2" customHeight="1" x14ac:dyDescent="0.2">
      <c r="A48" s="17" t="s">
        <v>23</v>
      </c>
      <c r="B48" s="33" t="s">
        <v>82</v>
      </c>
      <c r="C48" s="49">
        <v>327554.58</v>
      </c>
      <c r="D48" s="49">
        <v>327554.58</v>
      </c>
      <c r="E48" s="18">
        <f t="shared" si="5"/>
        <v>327554.58</v>
      </c>
      <c r="F48" s="2">
        <f t="shared" si="2"/>
        <v>100</v>
      </c>
      <c r="G48" s="2">
        <f t="shared" ref="G48:G49" si="13">E48/D48*100</f>
        <v>100</v>
      </c>
      <c r="H48" s="2">
        <f>E48/E46*100</f>
        <v>80.002869365188857</v>
      </c>
      <c r="I48" s="2">
        <f t="shared" si="12"/>
        <v>1.7664259587813966</v>
      </c>
      <c r="J48" s="18">
        <f t="shared" si="9"/>
        <v>0</v>
      </c>
      <c r="L48" s="12"/>
    </row>
    <row r="49" spans="1:12" ht="13.2" customHeight="1" x14ac:dyDescent="0.2">
      <c r="A49" s="17" t="s">
        <v>42</v>
      </c>
      <c r="B49" s="33" t="s">
        <v>43</v>
      </c>
      <c r="C49" s="18">
        <v>156500</v>
      </c>
      <c r="D49" s="18">
        <v>81873.960000000006</v>
      </c>
      <c r="E49" s="18">
        <f t="shared" si="5"/>
        <v>81873.960000000006</v>
      </c>
      <c r="F49" s="2">
        <f t="shared" si="2"/>
        <v>52.315629392971253</v>
      </c>
      <c r="G49" s="2">
        <f t="shared" si="13"/>
        <v>100</v>
      </c>
      <c r="H49" s="2">
        <f>E49/E46*100</f>
        <v>19.997130634811143</v>
      </c>
      <c r="I49" s="2">
        <f t="shared" si="12"/>
        <v>0.44152729689271852</v>
      </c>
      <c r="J49" s="18">
        <f t="shared" si="9"/>
        <v>0</v>
      </c>
      <c r="L49" s="12"/>
    </row>
    <row r="50" spans="1:12" s="12" customFormat="1" ht="13.2" customHeight="1" x14ac:dyDescent="0.2">
      <c r="A50" s="20" t="s">
        <v>14</v>
      </c>
      <c r="B50" s="32" t="s">
        <v>3</v>
      </c>
      <c r="C50" s="16">
        <f>C51</f>
        <v>11500</v>
      </c>
      <c r="D50" s="16">
        <f>D51</f>
        <v>11500</v>
      </c>
      <c r="E50" s="16">
        <f t="shared" si="5"/>
        <v>11500</v>
      </c>
      <c r="F50" s="14">
        <f t="shared" si="2"/>
        <v>100</v>
      </c>
      <c r="G50" s="2">
        <f>E50/E44*100</f>
        <v>3.1854198844601118</v>
      </c>
      <c r="H50" s="14">
        <v>100</v>
      </c>
      <c r="I50" s="14">
        <f t="shared" si="12"/>
        <v>6.2016835563667161E-2</v>
      </c>
      <c r="J50" s="16">
        <f t="shared" si="9"/>
        <v>0</v>
      </c>
    </row>
    <row r="51" spans="1:12" ht="27.8" customHeight="1" x14ac:dyDescent="0.2">
      <c r="A51" s="17" t="s">
        <v>74</v>
      </c>
      <c r="B51" s="38" t="s">
        <v>75</v>
      </c>
      <c r="C51" s="18">
        <v>11500</v>
      </c>
      <c r="D51" s="18">
        <v>11500</v>
      </c>
      <c r="E51" s="18">
        <f t="shared" si="5"/>
        <v>11500</v>
      </c>
      <c r="F51" s="2">
        <v>0</v>
      </c>
      <c r="G51" s="2">
        <v>0</v>
      </c>
      <c r="H51" s="2">
        <f>E51/E50*100</f>
        <v>100</v>
      </c>
      <c r="I51" s="2">
        <f t="shared" si="12"/>
        <v>6.2016835563667161E-2</v>
      </c>
      <c r="J51" s="18">
        <f t="shared" si="9"/>
        <v>0</v>
      </c>
      <c r="L51" s="12"/>
    </row>
    <row r="52" spans="1:12" s="12" customFormat="1" ht="13.2" customHeight="1" x14ac:dyDescent="0.2">
      <c r="A52" s="20" t="s">
        <v>16</v>
      </c>
      <c r="B52" s="39" t="s">
        <v>84</v>
      </c>
      <c r="C52" s="16">
        <f>C53+C58</f>
        <v>13000500</v>
      </c>
      <c r="D52" s="16">
        <f>D53+D58</f>
        <v>10414878.33</v>
      </c>
      <c r="E52" s="16">
        <f t="shared" si="5"/>
        <v>10414878.33</v>
      </c>
      <c r="F52" s="14">
        <f t="shared" si="2"/>
        <v>80.111367485865927</v>
      </c>
      <c r="G52" s="14">
        <f>E52/D52*100</f>
        <v>100</v>
      </c>
      <c r="H52" s="14">
        <f>E52/D52*100</f>
        <v>100</v>
      </c>
      <c r="I52" s="14">
        <f t="shared" si="12"/>
        <v>56.165025809322657</v>
      </c>
      <c r="J52" s="16">
        <f t="shared" si="9"/>
        <v>0</v>
      </c>
    </row>
    <row r="53" spans="1:12" ht="13.2" customHeight="1" x14ac:dyDescent="0.2">
      <c r="A53" s="17" t="s">
        <v>27</v>
      </c>
      <c r="B53" s="33" t="s">
        <v>32</v>
      </c>
      <c r="C53" s="49">
        <v>13000500</v>
      </c>
      <c r="D53" s="49">
        <v>10414878.33</v>
      </c>
      <c r="E53" s="18">
        <f t="shared" si="5"/>
        <v>10414878.33</v>
      </c>
      <c r="F53" s="2">
        <f t="shared" si="2"/>
        <v>80.111367485865927</v>
      </c>
      <c r="G53" s="2">
        <f t="shared" si="3"/>
        <v>100</v>
      </c>
      <c r="H53" s="2">
        <f>E53/$E$52*100</f>
        <v>100</v>
      </c>
      <c r="I53" s="2">
        <f t="shared" si="12"/>
        <v>56.165025809322657</v>
      </c>
      <c r="J53" s="18">
        <f t="shared" si="9"/>
        <v>0</v>
      </c>
      <c r="L53" s="12"/>
    </row>
    <row r="54" spans="1:12" ht="13.2" customHeight="1" x14ac:dyDescent="0.2">
      <c r="A54" s="17"/>
      <c r="B54" s="33" t="s">
        <v>37</v>
      </c>
      <c r="C54" s="18">
        <f>C55+C56+C57</f>
        <v>3930054.97</v>
      </c>
      <c r="D54" s="18">
        <f t="shared" ref="D54" si="14">D55+D56+D57</f>
        <v>3473068.8</v>
      </c>
      <c r="E54" s="18">
        <f t="shared" si="5"/>
        <v>3473068.8</v>
      </c>
      <c r="F54" s="2">
        <f>E54*100/C54</f>
        <v>88.372015824501304</v>
      </c>
      <c r="G54" s="2">
        <f t="shared" si="3"/>
        <v>100</v>
      </c>
      <c r="H54" s="2">
        <f>E54/$E$52*100</f>
        <v>33.347185535483831</v>
      </c>
      <c r="I54" s="2">
        <f t="shared" si="12"/>
        <v>18.729455362687204</v>
      </c>
      <c r="J54" s="18">
        <f t="shared" si="9"/>
        <v>0</v>
      </c>
      <c r="L54" s="12"/>
    </row>
    <row r="55" spans="1:12" ht="13.2" customHeight="1" x14ac:dyDescent="0.2">
      <c r="A55" s="17"/>
      <c r="B55" s="34" t="s">
        <v>38</v>
      </c>
      <c r="C55" s="50">
        <v>2987054.97</v>
      </c>
      <c r="D55" s="49">
        <v>2564549.44</v>
      </c>
      <c r="E55" s="18">
        <f t="shared" si="5"/>
        <v>2564549.44</v>
      </c>
      <c r="F55" s="2">
        <f t="shared" si="2"/>
        <v>85.855448451958011</v>
      </c>
      <c r="G55" s="2">
        <f t="shared" si="3"/>
        <v>100</v>
      </c>
      <c r="H55" s="2">
        <f>E55/$E$52*100</f>
        <v>24.623902063385891</v>
      </c>
      <c r="I55" s="2">
        <f t="shared" si="12"/>
        <v>13.830020949163019</v>
      </c>
      <c r="J55" s="18">
        <f t="shared" si="9"/>
        <v>0</v>
      </c>
      <c r="L55" s="12"/>
    </row>
    <row r="56" spans="1:12" ht="13.2" customHeight="1" x14ac:dyDescent="0.2">
      <c r="A56" s="17"/>
      <c r="B56" s="34" t="s">
        <v>39</v>
      </c>
      <c r="C56" s="50">
        <v>931000</v>
      </c>
      <c r="D56" s="49">
        <v>900830.04</v>
      </c>
      <c r="E56" s="18">
        <f t="shared" si="5"/>
        <v>900830.04</v>
      </c>
      <c r="F56" s="2">
        <f t="shared" si="2"/>
        <v>96.759402792696022</v>
      </c>
      <c r="G56" s="2">
        <f t="shared" si="3"/>
        <v>100</v>
      </c>
      <c r="H56" s="2">
        <f t="shared" ref="H56:H57" si="15">E56/$E$52*100</f>
        <v>8.6494533249146457</v>
      </c>
      <c r="I56" s="2">
        <f>SUM(E56/E$68*100)</f>
        <v>4.8579676923036272</v>
      </c>
      <c r="J56" s="18">
        <f t="shared" si="9"/>
        <v>0</v>
      </c>
      <c r="L56" s="12"/>
    </row>
    <row r="57" spans="1:12" ht="13.2" customHeight="1" x14ac:dyDescent="0.2">
      <c r="A57" s="17"/>
      <c r="B57" s="34" t="s">
        <v>106</v>
      </c>
      <c r="C57" s="50">
        <v>12000</v>
      </c>
      <c r="D57" s="49">
        <v>7689.32</v>
      </c>
      <c r="E57" s="18">
        <f t="shared" si="5"/>
        <v>7689.32</v>
      </c>
      <c r="F57" s="2">
        <f t="shared" si="2"/>
        <v>64.077666666666673</v>
      </c>
      <c r="G57" s="2">
        <f t="shared" si="3"/>
        <v>100</v>
      </c>
      <c r="H57" s="2">
        <f t="shared" si="15"/>
        <v>7.3830147183294073E-2</v>
      </c>
      <c r="I57" s="2">
        <f t="shared" si="12"/>
        <v>4.1466721220558014E-2</v>
      </c>
      <c r="J57" s="18">
        <f t="shared" si="9"/>
        <v>0</v>
      </c>
      <c r="L57" s="12"/>
    </row>
    <row r="58" spans="1:12" ht="13.2" customHeight="1" x14ac:dyDescent="0.2">
      <c r="A58" s="17" t="s">
        <v>52</v>
      </c>
      <c r="B58" s="33" t="s">
        <v>46</v>
      </c>
      <c r="C58" s="18">
        <v>0</v>
      </c>
      <c r="D58" s="18">
        <v>0</v>
      </c>
      <c r="E58" s="18">
        <f t="shared" si="5"/>
        <v>0</v>
      </c>
      <c r="F58" s="2">
        <v>0</v>
      </c>
      <c r="G58" s="2">
        <v>0</v>
      </c>
      <c r="H58" s="2">
        <f>E58/$E$52*100</f>
        <v>0</v>
      </c>
      <c r="I58" s="2">
        <f t="shared" si="12"/>
        <v>0</v>
      </c>
      <c r="J58" s="18">
        <f t="shared" si="9"/>
        <v>0</v>
      </c>
      <c r="L58" s="12"/>
    </row>
    <row r="59" spans="1:12" s="12" customFormat="1" ht="13.2" customHeight="1" x14ac:dyDescent="0.2">
      <c r="A59" s="20" t="s">
        <v>24</v>
      </c>
      <c r="B59" s="35" t="s">
        <v>4</v>
      </c>
      <c r="C59" s="16">
        <f>C60+C61</f>
        <v>462834.36</v>
      </c>
      <c r="D59" s="16">
        <f t="shared" ref="D59" si="16">D60+D61</f>
        <v>404962.92</v>
      </c>
      <c r="E59" s="16">
        <f t="shared" si="5"/>
        <v>404962.92</v>
      </c>
      <c r="F59" s="14">
        <f t="shared" si="2"/>
        <v>87.496295650997041</v>
      </c>
      <c r="G59" s="14">
        <f t="shared" si="3"/>
        <v>100</v>
      </c>
      <c r="H59" s="14">
        <f>E59/D59*100</f>
        <v>100</v>
      </c>
      <c r="I59" s="14">
        <f t="shared" si="12"/>
        <v>2.1838712016541302</v>
      </c>
      <c r="J59" s="16">
        <f t="shared" si="9"/>
        <v>0</v>
      </c>
    </row>
    <row r="60" spans="1:12" ht="13.2" customHeight="1" x14ac:dyDescent="0.2">
      <c r="A60" s="17" t="s">
        <v>44</v>
      </c>
      <c r="B60" s="33" t="s">
        <v>45</v>
      </c>
      <c r="C60" s="49">
        <v>462834.36</v>
      </c>
      <c r="D60" s="49">
        <v>404962.92</v>
      </c>
      <c r="E60" s="18">
        <f t="shared" si="5"/>
        <v>404962.92</v>
      </c>
      <c r="F60" s="2">
        <f t="shared" si="2"/>
        <v>87.496295650997041</v>
      </c>
      <c r="G60" s="2">
        <f t="shared" si="3"/>
        <v>100</v>
      </c>
      <c r="H60" s="2">
        <v>100</v>
      </c>
      <c r="I60" s="2">
        <f t="shared" si="12"/>
        <v>2.1838712016541302</v>
      </c>
      <c r="J60" s="18">
        <f t="shared" si="9"/>
        <v>0</v>
      </c>
      <c r="L60" s="12"/>
    </row>
    <row r="61" spans="1:12" ht="13.2" customHeight="1" x14ac:dyDescent="0.2">
      <c r="A61" s="17" t="s">
        <v>72</v>
      </c>
      <c r="B61" s="33" t="s">
        <v>73</v>
      </c>
      <c r="C61" s="49">
        <v>0</v>
      </c>
      <c r="D61" s="49">
        <v>0</v>
      </c>
      <c r="E61" s="18">
        <f t="shared" si="5"/>
        <v>0</v>
      </c>
      <c r="F61" s="2">
        <v>0</v>
      </c>
      <c r="G61" s="2">
        <v>0</v>
      </c>
      <c r="H61" s="2">
        <v>0</v>
      </c>
      <c r="I61" s="2">
        <f t="shared" si="12"/>
        <v>0</v>
      </c>
      <c r="J61" s="18">
        <f t="shared" si="9"/>
        <v>0</v>
      </c>
      <c r="L61" s="12"/>
    </row>
    <row r="62" spans="1:12" s="12" customFormat="1" ht="13.2" customHeight="1" x14ac:dyDescent="0.2">
      <c r="A62" s="20" t="s">
        <v>33</v>
      </c>
      <c r="B62" s="32" t="s">
        <v>53</v>
      </c>
      <c r="C62" s="16">
        <f>C63</f>
        <v>236814.43</v>
      </c>
      <c r="D62" s="16">
        <f>D63</f>
        <v>215514.43</v>
      </c>
      <c r="E62" s="16">
        <f t="shared" si="5"/>
        <v>215514.43</v>
      </c>
      <c r="F62" s="14">
        <f t="shared" si="2"/>
        <v>91.005615662863121</v>
      </c>
      <c r="G62" s="14">
        <f t="shared" si="3"/>
        <v>100</v>
      </c>
      <c r="H62" s="14">
        <f>E62/D62*100</f>
        <v>100</v>
      </c>
      <c r="I62" s="55">
        <v>1.1000000000000001</v>
      </c>
      <c r="J62" s="16">
        <f t="shared" si="9"/>
        <v>0</v>
      </c>
    </row>
    <row r="63" spans="1:12" ht="13.2" customHeight="1" x14ac:dyDescent="0.2">
      <c r="A63" s="17" t="s">
        <v>70</v>
      </c>
      <c r="B63" s="33" t="s">
        <v>54</v>
      </c>
      <c r="C63" s="18">
        <v>236814.43</v>
      </c>
      <c r="D63" s="18">
        <v>215514.43</v>
      </c>
      <c r="E63" s="18">
        <f t="shared" si="5"/>
        <v>215514.43</v>
      </c>
      <c r="F63" s="2">
        <f t="shared" si="2"/>
        <v>91.005615662863121</v>
      </c>
      <c r="G63" s="2">
        <f t="shared" si="3"/>
        <v>100</v>
      </c>
      <c r="H63" s="2">
        <f>E63/$E$62*100</f>
        <v>100</v>
      </c>
      <c r="I63" s="56">
        <v>1.1000000000000001</v>
      </c>
      <c r="J63" s="18">
        <f t="shared" si="9"/>
        <v>0</v>
      </c>
      <c r="L63" s="12"/>
    </row>
    <row r="64" spans="1:12" s="12" customFormat="1" ht="25.7" x14ac:dyDescent="0.2">
      <c r="A64" s="20" t="s">
        <v>56</v>
      </c>
      <c r="B64" s="40" t="s">
        <v>58</v>
      </c>
      <c r="C64" s="16">
        <f>C65</f>
        <v>2000</v>
      </c>
      <c r="D64" s="16">
        <f>D65</f>
        <v>0</v>
      </c>
      <c r="E64" s="16">
        <f t="shared" si="5"/>
        <v>0</v>
      </c>
      <c r="F64" s="14">
        <f t="shared" si="2"/>
        <v>0</v>
      </c>
      <c r="G64" s="2">
        <v>0</v>
      </c>
      <c r="H64" s="14">
        <v>0</v>
      </c>
      <c r="I64" s="60">
        <f>SUM(E64/E$68*100)</f>
        <v>0</v>
      </c>
      <c r="J64" s="16">
        <f t="shared" si="9"/>
        <v>0</v>
      </c>
    </row>
    <row r="65" spans="1:12" ht="24.25" x14ac:dyDescent="0.2">
      <c r="A65" s="17" t="s">
        <v>57</v>
      </c>
      <c r="B65" s="41" t="s">
        <v>85</v>
      </c>
      <c r="C65" s="18">
        <v>2000</v>
      </c>
      <c r="D65" s="18">
        <v>0</v>
      </c>
      <c r="E65" s="18">
        <f t="shared" si="5"/>
        <v>0</v>
      </c>
      <c r="F65" s="57">
        <f t="shared" si="2"/>
        <v>0</v>
      </c>
      <c r="G65" s="2">
        <v>0</v>
      </c>
      <c r="H65" s="2">
        <v>0</v>
      </c>
      <c r="I65" s="14">
        <f t="shared" si="12"/>
        <v>0</v>
      </c>
      <c r="J65" s="18">
        <f t="shared" si="9"/>
        <v>0</v>
      </c>
      <c r="L65" s="12"/>
    </row>
    <row r="66" spans="1:12" s="12" customFormat="1" ht="36.4" x14ac:dyDescent="0.2">
      <c r="A66" s="20" t="s">
        <v>55</v>
      </c>
      <c r="B66" s="42" t="s">
        <v>86</v>
      </c>
      <c r="C66" s="16">
        <f>C67</f>
        <v>2786375</v>
      </c>
      <c r="D66" s="16">
        <f>D67</f>
        <v>1356886.8</v>
      </c>
      <c r="E66" s="16">
        <f t="shared" si="5"/>
        <v>1356886.8</v>
      </c>
      <c r="F66" s="14">
        <f t="shared" si="2"/>
        <v>48.697206944506753</v>
      </c>
      <c r="G66" s="14">
        <f t="shared" si="3"/>
        <v>100</v>
      </c>
      <c r="H66" s="14">
        <f>E66/D66*100</f>
        <v>100</v>
      </c>
      <c r="I66" s="14">
        <f>SUM(E66/E$68*100)</f>
        <v>7.317376135140047</v>
      </c>
      <c r="J66" s="16">
        <f t="shared" si="9"/>
        <v>0</v>
      </c>
    </row>
    <row r="67" spans="1:12" ht="24.25" x14ac:dyDescent="0.2">
      <c r="A67" s="21">
        <v>1403</v>
      </c>
      <c r="B67" s="41" t="s">
        <v>87</v>
      </c>
      <c r="C67" s="49">
        <v>2786375</v>
      </c>
      <c r="D67" s="49">
        <v>1356886.8</v>
      </c>
      <c r="E67" s="18">
        <f t="shared" si="5"/>
        <v>1356886.8</v>
      </c>
      <c r="F67" s="2">
        <f t="shared" si="2"/>
        <v>48.697206944506753</v>
      </c>
      <c r="G67" s="2">
        <f>E67/D67*100</f>
        <v>100</v>
      </c>
      <c r="H67" s="2">
        <f>E67/E66*100</f>
        <v>100</v>
      </c>
      <c r="I67" s="2">
        <f t="shared" si="12"/>
        <v>7.317376135140047</v>
      </c>
      <c r="J67" s="18">
        <f>D67-E67</f>
        <v>0</v>
      </c>
      <c r="L67" s="12"/>
    </row>
    <row r="68" spans="1:12" s="12" customFormat="1" ht="13.2" customHeight="1" x14ac:dyDescent="0.2">
      <c r="A68" s="13"/>
      <c r="B68" s="35" t="s">
        <v>96</v>
      </c>
      <c r="C68" s="16">
        <f>C13+C30+C35+C38+C46+C50+C52+C59+C62+C65+C66</f>
        <v>24977711.100000001</v>
      </c>
      <c r="D68" s="16">
        <f>D13+D30+D35+D46+D52+D59+D62+D64+D66+D38+D50</f>
        <v>18543351.810000002</v>
      </c>
      <c r="E68" s="16">
        <f>E13+E31+E35+E46+E52+E59+E62+E64+E66+E38+E50</f>
        <v>18543351.810000002</v>
      </c>
      <c r="F68" s="14">
        <f t="shared" si="2"/>
        <v>74.239595997248927</v>
      </c>
      <c r="G68" s="14">
        <f>E68/D68*100</f>
        <v>100</v>
      </c>
      <c r="H68" s="14">
        <v>100</v>
      </c>
      <c r="I68" s="55">
        <v>100</v>
      </c>
      <c r="J68" s="16">
        <f t="shared" si="9"/>
        <v>0</v>
      </c>
    </row>
    <row r="69" spans="1:12" s="12" customFormat="1" ht="13.2" customHeight="1" x14ac:dyDescent="0.2">
      <c r="A69" s="13"/>
      <c r="B69" s="32" t="s">
        <v>98</v>
      </c>
      <c r="C69" s="48">
        <f>C70+C71+C72</f>
        <v>9744738.4400000013</v>
      </c>
      <c r="D69" s="48">
        <f>D70+D71+D72</f>
        <v>8503259.870000001</v>
      </c>
      <c r="E69" s="48">
        <f>E70+E71+E72</f>
        <v>8503259.870000001</v>
      </c>
      <c r="F69" s="14">
        <f t="shared" si="2"/>
        <v>87.260011362603592</v>
      </c>
      <c r="G69" s="14">
        <f>E69/D69*100</f>
        <v>100</v>
      </c>
      <c r="H69" s="14">
        <f>E69/E$68*100</f>
        <v>45.856110357645207</v>
      </c>
      <c r="I69" s="14">
        <f>SUM(E69/E$68*100)</f>
        <v>45.856110357645207</v>
      </c>
      <c r="J69" s="16">
        <f>D69-E69</f>
        <v>0</v>
      </c>
    </row>
    <row r="70" spans="1:12" ht="13.2" customHeight="1" x14ac:dyDescent="0.2">
      <c r="A70" s="22"/>
      <c r="B70" s="43" t="s">
        <v>38</v>
      </c>
      <c r="C70" s="52">
        <f t="shared" ref="C70:D71" si="17">C55+C33+C24+C19</f>
        <v>7301922.3000000007</v>
      </c>
      <c r="D70" s="52">
        <f t="shared" si="17"/>
        <v>6283731.8000000007</v>
      </c>
      <c r="E70" s="52">
        <f t="shared" ref="E70" si="18">E55+E33+E24+E19</f>
        <v>6283731.8000000007</v>
      </c>
      <c r="F70" s="2">
        <f t="shared" si="2"/>
        <v>86.055856825537575</v>
      </c>
      <c r="G70" s="2">
        <f>E70/D70*100</f>
        <v>100</v>
      </c>
      <c r="H70" s="2">
        <f>E70/E$68*100</f>
        <v>33.88670971885098</v>
      </c>
      <c r="I70" s="2">
        <f>SUM(E70/E$68*100)</f>
        <v>33.88670971885098</v>
      </c>
      <c r="J70" s="18">
        <f t="shared" si="9"/>
        <v>0</v>
      </c>
    </row>
    <row r="71" spans="1:12" ht="13.2" customHeight="1" x14ac:dyDescent="0.2">
      <c r="A71" s="22"/>
      <c r="B71" s="43" t="s">
        <v>39</v>
      </c>
      <c r="C71" s="52">
        <f t="shared" si="17"/>
        <v>2424816.1399999997</v>
      </c>
      <c r="D71" s="52">
        <f t="shared" si="17"/>
        <v>2208986.77</v>
      </c>
      <c r="E71" s="52">
        <f t="shared" ref="E71" si="19">E56+E34+E25+E20</f>
        <v>2208986.77</v>
      </c>
      <c r="F71" s="2">
        <f t="shared" si="2"/>
        <v>91.09914494383068</v>
      </c>
      <c r="G71" s="2">
        <f t="shared" si="3"/>
        <v>100</v>
      </c>
      <c r="H71" s="2">
        <f>E71/E$68*100</f>
        <v>11.912553850209239</v>
      </c>
      <c r="I71" s="2">
        <f>SUM(E71/E$68*100)</f>
        <v>11.912553850209239</v>
      </c>
      <c r="J71" s="18">
        <f t="shared" si="9"/>
        <v>0</v>
      </c>
    </row>
    <row r="72" spans="1:12" ht="13.2" customHeight="1" x14ac:dyDescent="0.2">
      <c r="A72" s="22"/>
      <c r="B72" s="43" t="s">
        <v>107</v>
      </c>
      <c r="C72" s="52">
        <f>C57+C21+C26</f>
        <v>18000</v>
      </c>
      <c r="D72" s="52">
        <f>D57+D21+D26</f>
        <v>10541.3</v>
      </c>
      <c r="E72" s="52">
        <f>E57+E21+E26</f>
        <v>10541.3</v>
      </c>
      <c r="F72" s="2">
        <f t="shared" si="2"/>
        <v>58.562777777777775</v>
      </c>
      <c r="G72" s="2">
        <f>E72/D72*100</f>
        <v>100</v>
      </c>
      <c r="H72" s="2">
        <f t="shared" ref="H72" si="20">E72/E$68*100</f>
        <v>5.6846788584981267E-2</v>
      </c>
      <c r="I72" s="2">
        <f>SUM(E72/E$68*100)</f>
        <v>5.6846788584981267E-2</v>
      </c>
      <c r="J72" s="18">
        <f t="shared" si="9"/>
        <v>0</v>
      </c>
    </row>
    <row r="73" spans="1:12" ht="13.2" customHeight="1" x14ac:dyDescent="0.2">
      <c r="A73" s="22"/>
      <c r="B73" s="43" t="s">
        <v>71</v>
      </c>
      <c r="C73" s="54">
        <v>1154885.8899999999</v>
      </c>
      <c r="D73" s="54">
        <v>950012.36</v>
      </c>
      <c r="E73" s="54">
        <v>950012.36</v>
      </c>
      <c r="F73" s="2">
        <f t="shared" si="2"/>
        <v>82.260279411674176</v>
      </c>
      <c r="G73" s="2">
        <f>E73/D73*100</f>
        <v>100</v>
      </c>
      <c r="H73" s="2">
        <f>E73/E$68*100</f>
        <v>5.1231965490062068</v>
      </c>
      <c r="I73" s="2">
        <f>E73/E$68*100</f>
        <v>5.1231965490062068</v>
      </c>
      <c r="J73" s="18">
        <f t="shared" si="9"/>
        <v>0</v>
      </c>
    </row>
    <row r="74" spans="1:12" ht="13.2" customHeight="1" x14ac:dyDescent="0.2">
      <c r="A74" s="22"/>
      <c r="B74" s="28" t="s">
        <v>11</v>
      </c>
      <c r="C74" s="54">
        <v>548672.98</v>
      </c>
      <c r="D74" s="54">
        <v>446527</v>
      </c>
      <c r="E74" s="54">
        <v>446527</v>
      </c>
      <c r="F74" s="2">
        <f t="shared" si="2"/>
        <v>81.383085421848193</v>
      </c>
      <c r="G74" s="2">
        <f>E74/D74*100</f>
        <v>100</v>
      </c>
      <c r="H74" s="2">
        <f>E74/E$68*100</f>
        <v>2.4080166551076183</v>
      </c>
      <c r="I74" s="2">
        <f>SUM(E74/E$68*100)</f>
        <v>2.4080166551076183</v>
      </c>
      <c r="J74" s="18">
        <f t="shared" si="9"/>
        <v>0</v>
      </c>
    </row>
    <row r="75" spans="1:12" ht="13.2" customHeight="1" x14ac:dyDescent="0.2">
      <c r="A75" s="22"/>
      <c r="B75" s="44" t="s">
        <v>5</v>
      </c>
      <c r="C75" s="18">
        <f>C81-C68</f>
        <v>-324871.10000000149</v>
      </c>
      <c r="D75" s="18">
        <f>D81-D68</f>
        <v>173438.3599999994</v>
      </c>
      <c r="E75" s="18">
        <f>E81-E68</f>
        <v>201483.40999999642</v>
      </c>
      <c r="F75" s="14"/>
      <c r="G75" s="2"/>
      <c r="H75" s="47"/>
      <c r="I75" s="2"/>
      <c r="J75" s="24"/>
    </row>
    <row r="76" spans="1:12" ht="13.2" customHeight="1" x14ac:dyDescent="0.2">
      <c r="A76" s="22"/>
      <c r="B76" s="44" t="s">
        <v>28</v>
      </c>
      <c r="C76" s="18">
        <v>0</v>
      </c>
      <c r="D76" s="18">
        <v>0</v>
      </c>
      <c r="E76" s="18">
        <v>0</v>
      </c>
      <c r="F76" s="29"/>
      <c r="G76" s="29"/>
      <c r="H76" s="24"/>
      <c r="I76" s="23"/>
      <c r="J76" s="24"/>
    </row>
    <row r="77" spans="1:12" ht="13.2" customHeight="1" x14ac:dyDescent="0.2">
      <c r="A77" s="22"/>
      <c r="B77" s="44" t="s">
        <v>12</v>
      </c>
      <c r="C77" s="18">
        <v>52000</v>
      </c>
      <c r="D77" s="18">
        <v>0</v>
      </c>
      <c r="E77" s="18">
        <v>0</v>
      </c>
      <c r="F77" s="30"/>
      <c r="G77" s="23"/>
      <c r="H77" s="24"/>
      <c r="I77" s="23"/>
      <c r="J77" s="24"/>
    </row>
    <row r="78" spans="1:12" ht="13.2" customHeight="1" x14ac:dyDescent="0.2">
      <c r="A78" s="22"/>
      <c r="B78" s="44" t="s">
        <v>10</v>
      </c>
      <c r="C78" s="18">
        <f>C79+C80</f>
        <v>272871.10000000149</v>
      </c>
      <c r="D78" s="18">
        <f>SUM(D79+D80)</f>
        <v>-173438.3599999994</v>
      </c>
      <c r="E78" s="18">
        <f>E79+E80</f>
        <v>-201483.41000000015</v>
      </c>
      <c r="F78" s="30"/>
      <c r="G78" s="23"/>
      <c r="H78" s="24"/>
      <c r="I78" s="23"/>
      <c r="J78" s="24"/>
    </row>
    <row r="79" spans="1:12" ht="13.2" customHeight="1" x14ac:dyDescent="0.2">
      <c r="A79" s="22"/>
      <c r="B79" s="43" t="s">
        <v>88</v>
      </c>
      <c r="C79" s="18">
        <f>-C81-C77</f>
        <v>-24704840</v>
      </c>
      <c r="D79" s="18">
        <f>-D81-D77</f>
        <v>-18716790.170000002</v>
      </c>
      <c r="E79" s="53">
        <v>-18845096.440000001</v>
      </c>
      <c r="F79" s="30"/>
      <c r="G79" s="23"/>
      <c r="H79" s="24"/>
      <c r="I79" s="23"/>
      <c r="J79" s="24"/>
    </row>
    <row r="80" spans="1:12" ht="13.2" customHeight="1" x14ac:dyDescent="0.2">
      <c r="A80" s="22"/>
      <c r="B80" s="43" t="s">
        <v>89</v>
      </c>
      <c r="C80" s="18">
        <f>C68+C76</f>
        <v>24977711.100000001</v>
      </c>
      <c r="D80" s="18">
        <f>D68+D76</f>
        <v>18543351.810000002</v>
      </c>
      <c r="E80" s="53">
        <v>18643613.030000001</v>
      </c>
      <c r="F80" s="30"/>
      <c r="G80" s="23"/>
      <c r="H80" s="24"/>
      <c r="I80" s="23"/>
      <c r="J80" s="24"/>
    </row>
    <row r="81" spans="1:10" ht="13.2" customHeight="1" x14ac:dyDescent="0.2">
      <c r="A81" s="25"/>
      <c r="B81" s="45" t="s">
        <v>97</v>
      </c>
      <c r="C81" s="16">
        <v>24652840</v>
      </c>
      <c r="D81" s="16">
        <v>18716790.170000002</v>
      </c>
      <c r="E81" s="16">
        <v>18744835.219999999</v>
      </c>
      <c r="F81" s="30"/>
      <c r="G81" s="23"/>
      <c r="H81" s="24"/>
      <c r="I81" s="14"/>
      <c r="J81" s="24"/>
    </row>
    <row r="82" spans="1:10" ht="13.2" customHeight="1" x14ac:dyDescent="0.2">
      <c r="A82" s="26"/>
      <c r="B82" s="44" t="s">
        <v>34</v>
      </c>
      <c r="C82" s="18">
        <v>14044800</v>
      </c>
      <c r="D82" s="18">
        <v>11040600</v>
      </c>
      <c r="E82" s="18">
        <v>11040600</v>
      </c>
      <c r="F82" s="30"/>
      <c r="G82" s="23"/>
      <c r="H82" s="24"/>
      <c r="I82" s="14"/>
      <c r="J82" s="24"/>
    </row>
    <row r="83" spans="1:10" ht="13.2" customHeight="1" x14ac:dyDescent="0.2">
      <c r="A83" s="26"/>
      <c r="B83" s="44" t="s">
        <v>102</v>
      </c>
      <c r="C83" s="18">
        <f>C81-C82</f>
        <v>10608040</v>
      </c>
      <c r="D83" s="18">
        <f>D81-D82</f>
        <v>7676190.1700000018</v>
      </c>
      <c r="E83" s="18">
        <f>E81-E82</f>
        <v>7704235.2199999988</v>
      </c>
      <c r="F83" s="30"/>
      <c r="G83" s="23"/>
      <c r="H83" s="24"/>
      <c r="I83" s="14"/>
      <c r="J83" s="24"/>
    </row>
    <row r="84" spans="1:10" ht="13.2" customHeight="1" x14ac:dyDescent="0.2">
      <c r="A84" s="22"/>
      <c r="B84" s="46" t="s">
        <v>90</v>
      </c>
      <c r="C84" s="18"/>
      <c r="D84" s="18"/>
      <c r="E84" s="18">
        <v>73.099999999999994</v>
      </c>
      <c r="F84" s="29"/>
      <c r="G84" s="23"/>
      <c r="H84" s="24"/>
      <c r="I84" s="23"/>
      <c r="J84" s="24"/>
    </row>
    <row r="85" spans="1:10" ht="13.2" customHeight="1" x14ac:dyDescent="0.2">
      <c r="B85" s="6"/>
      <c r="F85" s="5"/>
      <c r="G85" s="6"/>
    </row>
    <row r="86" spans="1:10" x14ac:dyDescent="0.2">
      <c r="B86" s="6"/>
      <c r="C86" s="6"/>
      <c r="D86" s="6"/>
      <c r="E86" s="6"/>
      <c r="F86" s="6"/>
      <c r="G86" s="6"/>
    </row>
    <row r="87" spans="1:10" x14ac:dyDescent="0.2">
      <c r="B87" s="6"/>
      <c r="C87" s="27"/>
      <c r="D87" s="27"/>
      <c r="E87" s="27"/>
      <c r="F87" s="6"/>
      <c r="G87" s="6"/>
    </row>
    <row r="88" spans="1:10" x14ac:dyDescent="0.2">
      <c r="B88" s="6"/>
      <c r="C88" s="27"/>
      <c r="D88" s="27"/>
      <c r="E88" s="27"/>
      <c r="F88" s="6"/>
    </row>
    <row r="89" spans="1:10" x14ac:dyDescent="0.2">
      <c r="B89" s="6"/>
      <c r="C89" s="6"/>
      <c r="D89" s="6"/>
      <c r="E89" s="6"/>
      <c r="F89" s="6"/>
    </row>
  </sheetData>
  <autoFilter ref="A12:K84"/>
  <mergeCells count="12"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  <mergeCell ref="J11:J12"/>
  </mergeCells>
  <pageMargins left="0.98425196850393704" right="0.19685039370078741" top="0" bottom="0.19685039370078741" header="0.51181102362204722" footer="0.51181102362204722"/>
  <pageSetup paperSize="9" scale="66" orientation="portrait" horizontalDpi="120" verticalDpi="72" r:id="rId1"/>
  <headerFooter alignWithMargins="0"/>
  <rowBreaks count="1" manualBreakCount="1">
    <brk id="8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Юрченко</cp:lastModifiedBy>
  <cp:lastPrinted>2023-11-28T03:46:28Z</cp:lastPrinted>
  <dcterms:created xsi:type="dcterms:W3CDTF">2000-08-14T07:55:15Z</dcterms:created>
  <dcterms:modified xsi:type="dcterms:W3CDTF">2023-11-28T03:46:30Z</dcterms:modified>
</cp:coreProperties>
</file>