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3\Исполнение 2023\Исполнение год 2023 г\Едогон исполнение 2023 год\"/>
    </mc:Choice>
  </mc:AlternateContent>
  <xr:revisionPtr revIDLastSave="0" documentId="13_ncr:1_{2ECBC71B-3419-4096-AC6F-30940610A664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Едогон" sheetId="2" r:id="rId1"/>
  </sheets>
  <definedNames>
    <definedName name="_xlnm._FilterDatabase" localSheetId="0" hidden="1">Едогон!$A$8:$K$80</definedName>
    <definedName name="_xlnm.Print_Area" localSheetId="0">Едогон!$A$5:$H$80</definedName>
  </definedNames>
  <calcPr calcId="191029"/>
</workbook>
</file>

<file path=xl/calcChain.xml><?xml version="1.0" encoding="utf-8"?>
<calcChain xmlns="http://schemas.openxmlformats.org/spreadsheetml/2006/main">
  <c r="E12" i="2" l="1"/>
  <c r="G32" i="2" l="1"/>
  <c r="F32" i="2"/>
  <c r="C78" i="2"/>
  <c r="D78" i="2"/>
  <c r="D21" i="2" l="1"/>
  <c r="C21" i="2"/>
  <c r="C17" i="2"/>
  <c r="C74" i="2"/>
  <c r="D73" i="2"/>
  <c r="H69" i="2"/>
  <c r="E69" i="2"/>
  <c r="H68" i="2"/>
  <c r="E68" i="2"/>
  <c r="I64" i="2"/>
  <c r="H63" i="2"/>
  <c r="E63" i="2"/>
  <c r="H62" i="2"/>
  <c r="E62" i="2"/>
  <c r="D62" i="2"/>
  <c r="C62" i="2"/>
  <c r="H61" i="2"/>
  <c r="E61" i="2"/>
  <c r="D60" i="2"/>
  <c r="C60" i="2"/>
  <c r="H60" i="2" s="1"/>
  <c r="H59" i="2"/>
  <c r="E59" i="2"/>
  <c r="D58" i="2"/>
  <c r="F58" i="2" s="1"/>
  <c r="C58" i="2"/>
  <c r="H58" i="2" s="1"/>
  <c r="H57" i="2"/>
  <c r="H56" i="2"/>
  <c r="E56" i="2"/>
  <c r="D55" i="2"/>
  <c r="C55" i="2"/>
  <c r="H55" i="2" s="1"/>
  <c r="H54" i="2"/>
  <c r="H53" i="2"/>
  <c r="E53" i="2"/>
  <c r="H52" i="2"/>
  <c r="E52" i="2"/>
  <c r="D51" i="2"/>
  <c r="C51" i="2"/>
  <c r="H51" i="2" s="1"/>
  <c r="H50" i="2"/>
  <c r="E50" i="2"/>
  <c r="D49" i="2"/>
  <c r="F54" i="2" s="1"/>
  <c r="C49" i="2"/>
  <c r="H48" i="2"/>
  <c r="E48" i="2"/>
  <c r="H47" i="2"/>
  <c r="E47" i="2"/>
  <c r="D47" i="2"/>
  <c r="F47" i="2" s="1"/>
  <c r="C47" i="2"/>
  <c r="H46" i="2"/>
  <c r="E46" i="2"/>
  <c r="H45" i="2"/>
  <c r="E45" i="2"/>
  <c r="H44" i="2"/>
  <c r="D43" i="2"/>
  <c r="E43" i="2" s="1"/>
  <c r="C43" i="2"/>
  <c r="H42" i="2"/>
  <c r="E42" i="2"/>
  <c r="H41" i="2"/>
  <c r="E41" i="2"/>
  <c r="H40" i="2"/>
  <c r="H39" i="2"/>
  <c r="H38" i="2"/>
  <c r="H37" i="2"/>
  <c r="F37" i="2"/>
  <c r="H36" i="2"/>
  <c r="D35" i="2"/>
  <c r="F39" i="2" s="1"/>
  <c r="C35" i="2"/>
  <c r="H35" i="2" s="1"/>
  <c r="H34" i="2"/>
  <c r="E34" i="2"/>
  <c r="H33" i="2"/>
  <c r="D32" i="2"/>
  <c r="F34" i="2" s="1"/>
  <c r="C32" i="2"/>
  <c r="H32" i="2" s="1"/>
  <c r="H31" i="2"/>
  <c r="E31" i="2"/>
  <c r="H30" i="2"/>
  <c r="F30" i="2"/>
  <c r="E30" i="2"/>
  <c r="D29" i="2"/>
  <c r="E29" i="2" s="1"/>
  <c r="C29" i="2"/>
  <c r="H29" i="2" s="1"/>
  <c r="H28" i="2"/>
  <c r="E28" i="2"/>
  <c r="D27" i="2"/>
  <c r="F28" i="2" s="1"/>
  <c r="C27" i="2"/>
  <c r="E27" i="2" s="1"/>
  <c r="H26" i="2"/>
  <c r="E26" i="2"/>
  <c r="H25" i="2"/>
  <c r="E25" i="2"/>
  <c r="H24" i="2"/>
  <c r="H23" i="2"/>
  <c r="E23" i="2"/>
  <c r="H22" i="2"/>
  <c r="E22" i="2"/>
  <c r="H20" i="2"/>
  <c r="E20" i="2"/>
  <c r="H19" i="2"/>
  <c r="E19" i="2"/>
  <c r="H18" i="2"/>
  <c r="E18" i="2"/>
  <c r="H17" i="2"/>
  <c r="E17" i="2"/>
  <c r="D17" i="2"/>
  <c r="H16" i="2"/>
  <c r="E16" i="2"/>
  <c r="D15" i="2"/>
  <c r="C15" i="2"/>
  <c r="C67" i="2" s="1"/>
  <c r="D14" i="2"/>
  <c r="D66" i="2" s="1"/>
  <c r="C14" i="2"/>
  <c r="C66" i="2" s="1"/>
  <c r="D13" i="2"/>
  <c r="D12" i="2"/>
  <c r="F25" i="2" s="1"/>
  <c r="C12" i="2"/>
  <c r="E51" i="2" l="1"/>
  <c r="H21" i="2"/>
  <c r="D64" i="2"/>
  <c r="E60" i="2"/>
  <c r="E58" i="2"/>
  <c r="E49" i="2"/>
  <c r="H49" i="2"/>
  <c r="F52" i="2"/>
  <c r="F36" i="2"/>
  <c r="F41" i="2"/>
  <c r="C64" i="2"/>
  <c r="C75" i="2" s="1"/>
  <c r="C73" i="2" s="1"/>
  <c r="E32" i="2"/>
  <c r="F16" i="2"/>
  <c r="F17" i="2"/>
  <c r="F23" i="2"/>
  <c r="F19" i="2"/>
  <c r="F15" i="2"/>
  <c r="D67" i="2"/>
  <c r="H67" i="2" s="1"/>
  <c r="E21" i="2"/>
  <c r="H15" i="2"/>
  <c r="E14" i="2"/>
  <c r="F14" i="2"/>
  <c r="H14" i="2"/>
  <c r="E66" i="2"/>
  <c r="C65" i="2"/>
  <c r="H66" i="2"/>
  <c r="H43" i="2"/>
  <c r="F18" i="2"/>
  <c r="F20" i="2"/>
  <c r="H27" i="2"/>
  <c r="F29" i="2"/>
  <c r="F31" i="2"/>
  <c r="F40" i="2"/>
  <c r="F42" i="2"/>
  <c r="F51" i="2"/>
  <c r="F53" i="2"/>
  <c r="E55" i="2"/>
  <c r="F44" i="2"/>
  <c r="E15" i="2"/>
  <c r="F24" i="2"/>
  <c r="F26" i="2"/>
  <c r="E35" i="2"/>
  <c r="F48" i="2"/>
  <c r="F55" i="2"/>
  <c r="H12" i="2"/>
  <c r="F22" i="2"/>
  <c r="F38" i="2"/>
  <c r="F50" i="2"/>
  <c r="F13" i="2"/>
  <c r="F21" i="2"/>
  <c r="F46" i="2"/>
  <c r="C13" i="2"/>
  <c r="H13" i="2" s="1"/>
  <c r="F45" i="2"/>
  <c r="G21" i="2"/>
  <c r="C70" i="2" l="1"/>
  <c r="E67" i="2"/>
  <c r="D65" i="2"/>
  <c r="E65" i="2" s="1"/>
  <c r="G14" i="2"/>
  <c r="G43" i="2"/>
  <c r="G44" i="2"/>
  <c r="G17" i="2"/>
  <c r="G12" i="2"/>
  <c r="E13" i="2"/>
  <c r="G56" i="2"/>
  <c r="G52" i="2"/>
  <c r="G41" i="2"/>
  <c r="G36" i="2"/>
  <c r="G34" i="2"/>
  <c r="G30" i="2"/>
  <c r="G19" i="2"/>
  <c r="E64" i="2"/>
  <c r="G54" i="2"/>
  <c r="G45" i="2"/>
  <c r="G68" i="2"/>
  <c r="G50" i="2"/>
  <c r="G38" i="2"/>
  <c r="G28" i="2"/>
  <c r="G22" i="2"/>
  <c r="G15" i="2"/>
  <c r="G49" i="2"/>
  <c r="G23" i="2"/>
  <c r="G16" i="2"/>
  <c r="F69" i="2"/>
  <c r="D70" i="2"/>
  <c r="F68" i="2"/>
  <c r="G48" i="2"/>
  <c r="G26" i="2"/>
  <c r="G24" i="2"/>
  <c r="F67" i="2"/>
  <c r="G53" i="2"/>
  <c r="G42" i="2"/>
  <c r="G40" i="2"/>
  <c r="G33" i="2"/>
  <c r="G31" i="2"/>
  <c r="G20" i="2"/>
  <c r="G18" i="2"/>
  <c r="G27" i="2"/>
  <c r="G47" i="2"/>
  <c r="G39" i="2"/>
  <c r="G25" i="2"/>
  <c r="G63" i="2"/>
  <c r="G61" i="2"/>
  <c r="G46" i="2"/>
  <c r="G37" i="2"/>
  <c r="G69" i="2"/>
  <c r="G57" i="2"/>
  <c r="G51" i="2"/>
  <c r="G67" i="2"/>
  <c r="G35" i="2"/>
  <c r="F66" i="2"/>
  <c r="G13" i="2"/>
  <c r="G60" i="2"/>
  <c r="G29" i="2"/>
  <c r="G55" i="2"/>
  <c r="G66" i="2"/>
  <c r="G62" i="2"/>
  <c r="H64" i="2"/>
  <c r="F65" i="2" l="1"/>
  <c r="G65" i="2"/>
  <c r="H65" i="2"/>
</calcChain>
</file>

<file path=xl/sharedStrings.xml><?xml version="1.0" encoding="utf-8"?>
<sst xmlns="http://schemas.openxmlformats.org/spreadsheetml/2006/main" count="113" uniqueCount="105">
  <si>
    <t>Расходы</t>
  </si>
  <si>
    <t>Гос.управ.и органы мест.управ.</t>
  </si>
  <si>
    <t>в том числе зарплата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</si>
  <si>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</si>
  <si>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</si>
  <si>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</si>
  <si>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</si>
  <si>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</si>
  <si>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</si>
  <si>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</si>
  <si>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</si>
  <si>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</si>
  <si>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</si>
  <si>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</si>
  <si>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</si>
  <si>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</si>
  <si>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</si>
  <si>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</si>
  <si>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</si>
  <si>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</si>
  <si>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</si>
  <si>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</si>
  <si>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</si>
  <si>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</si>
  <si>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</si>
  <si>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</si>
  <si>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</si>
  <si>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</si>
  <si>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</si>
  <si>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</si>
  <si>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</si>
  <si>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</si>
  <si>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</si>
  <si>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</si>
  <si>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</si>
  <si>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</si>
  <si>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</si>
  <si>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</si>
  <si>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</si>
  <si>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</si>
  <si>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</si>
  <si>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</si>
  <si>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</si>
  <si>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</si>
  <si>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</si>
  <si>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</si>
  <si>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</si>
  <si>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</si>
  <si>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</si>
  <si>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</si>
  <si>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</si>
  <si>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</si>
  <si>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</si>
  <si>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</si>
  <si>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</si>
  <si>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</si>
  <si>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</si>
  <si>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</si>
  <si>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</si>
  <si>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</si>
  <si>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</si>
  <si>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</si>
  <si>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</si>
  <si>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</si>
  <si>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</si>
  <si>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</si>
  <si>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</si>
  <si>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</si>
  <si>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</si>
  <si>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</si>
  <si>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</si>
  <si>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</si>
  <si>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</si>
  <si>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</si>
  <si>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</si>
  <si>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</si>
  <si>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</si>
  <si>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</si>
  <si>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</si>
  <si>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</si>
  <si>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</si>
  <si>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</si>
  <si>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</si>
  <si>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</si>
  <si>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</si>
  <si>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</si>
  <si>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</si>
  <si>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</si>
  <si>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</si>
  <si>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</si>
  <si>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</si>
  <si>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</si>
  <si>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</si>
  <si>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</si>
  <si>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</si>
  <si>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</si>
  <si>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</si>
  <si>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</si>
  <si>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>Доходы за минусом внутренних оборотов</t>
  </si>
  <si>
    <t xml:space="preserve">                   на 01 января 2024 года по расходам</t>
  </si>
  <si>
    <t>Исполнено на 01.01.2024 г., руб.</t>
  </si>
  <si>
    <t>в том числе зарплата (211+266)</t>
  </si>
  <si>
    <t>ОБРАЗОВАНИЕ</t>
  </si>
  <si>
    <t>Профессиональная подготовка, переподготовка и повышение квалификации</t>
  </si>
  <si>
    <t xml:space="preserve">об исполнении бюджета Едогонского муниципального образования по состоянию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</si>
</sst>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"/>
    <numFmt numFmtId="165" formatCode="0.00000"/>
    <numFmt numFmtId="166" formatCode="000000"/>
  </numFmts>
  <fonts count="1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b/>
      <i/>
      <sz val="8"/>
      <color indexed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0">
    <xf numFmtId="0" fontId="0" fillId="0" borderId="0" xfId="0"/>
    <xf numFmtId="164" fontId="7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Border="1"/>
    <xf numFmtId="0" fontId="2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1" xfId="0" applyFont="1" applyFill="1" applyBorder="1"/>
    <xf numFmtId="0" fontId="2" fillId="0" borderId="6" xfId="0" applyFont="1" applyFill="1" applyBorder="1"/>
    <xf numFmtId="0" fontId="5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164" fontId="2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2" fillId="2" borderId="0" xfId="0" applyFont="1" applyFill="1"/>
    <xf numFmtId="43" fontId="2" fillId="0" borderId="0" xfId="1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43" fontId="1" fillId="0" borderId="0" xfId="1" applyFont="1" applyFill="1" applyBorder="1" applyAlignment="1">
      <alignment horizontal="center"/>
    </xf>
    <xf numFmtId="0" fontId="2" fillId="2" borderId="0" xfId="0" applyFont="1" applyFill="1" applyBorder="1"/>
    <xf numFmtId="43" fontId="2" fillId="0" borderId="0" xfId="1" applyFont="1" applyFill="1"/>
    <xf numFmtId="0" fontId="3" fillId="0" borderId="4" xfId="0" applyFont="1" applyFill="1" applyBorder="1" applyAlignment="1">
      <alignment vertical="center" shrinkToFit="1"/>
    </xf>
    <xf numFmtId="4" fontId="8" fillId="2" borderId="4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/>
    <xf numFmtId="2" fontId="8" fillId="0" borderId="4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/>
    <xf numFmtId="4" fontId="7" fillId="2" borderId="4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166" fontId="5" fillId="0" borderId="5" xfId="0" applyNumberFormat="1" applyFont="1" applyFill="1" applyBorder="1" applyAlignment="1">
      <alignment horizontal="left" vertical="center" wrapText="1"/>
    </xf>
    <xf numFmtId="4" fontId="9" fillId="2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164" fontId="11" fillId="0" borderId="4" xfId="0" applyNumberFormat="1" applyFont="1" applyFill="1" applyBorder="1" applyAlignment="1">
      <alignment vertical="center"/>
    </xf>
    <xf numFmtId="164" fontId="2" fillId="2" borderId="0" xfId="0" applyNumberFormat="1" applyFont="1" applyFill="1"/>
    <xf numFmtId="164" fontId="1" fillId="2" borderId="0" xfId="0" applyNumberFormat="1" applyFont="1" applyFill="1" applyBorder="1" applyAlignment="1">
      <alignment horizontal="center"/>
    </xf>
    <xf numFmtId="164" fontId="9" fillId="2" borderId="4" xfId="0" applyNumberFormat="1" applyFont="1" applyFill="1" applyBorder="1" applyAlignment="1">
      <alignment vertical="center"/>
    </xf>
    <xf numFmtId="164" fontId="8" fillId="2" borderId="4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164" fontId="3" fillId="2" borderId="4" xfId="0" applyNumberFormat="1" applyFont="1" applyFill="1" applyBorder="1" applyAlignment="1">
      <alignment horizontal="center" vertical="center" wrapText="1" shrinkToFit="1"/>
    </xf>
    <xf numFmtId="43" fontId="3" fillId="0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5"/>
  <sheetViews>
    <sheetView showGridLines="0" tabSelected="1" view="pageBreakPreview" topLeftCell="A19" zoomScale="89" zoomScaleNormal="100" zoomScaleSheetLayoutView="89" workbookViewId="0">
      <selection activeCell="D35" sqref="D35"/>
    </sheetView>
  </sheetViews>
  <sheetFormatPr defaultColWidth="9.140625" defaultRowHeight="12" x14ac:dyDescent="0.2"/>
  <cols>
    <col min="1" max="1" width="6.42578125" style="2" customWidth="1"/>
    <col min="2" max="2" width="60.85546875" style="2" customWidth="1"/>
    <col min="3" max="4" width="13" style="2" customWidth="1"/>
    <col min="5" max="5" width="11.140625" style="2" customWidth="1"/>
    <col min="6" max="6" width="16.5703125" style="2" hidden="1" customWidth="1"/>
    <col min="7" max="7" width="11.140625" style="69" customWidth="1"/>
    <col min="8" max="8" width="13.42578125" style="2" hidden="1" customWidth="1"/>
    <col min="9" max="16384" width="9.140625" style="2"/>
  </cols>
  <sheetData>
    <row r="1" spans="1:10" x14ac:dyDescent="0.2">
      <c r="C1" s="37"/>
      <c r="D1" s="37"/>
      <c r="H1" s="38"/>
    </row>
    <row r="2" spans="1:10" x14ac:dyDescent="0.2">
      <c r="C2" s="37"/>
      <c r="D2" s="37"/>
      <c r="H2" s="38"/>
    </row>
    <row r="3" spans="1:10" x14ac:dyDescent="0.2">
      <c r="C3" s="37"/>
      <c r="D3" s="37"/>
      <c r="H3" s="38"/>
    </row>
    <row r="4" spans="1:10" x14ac:dyDescent="0.2">
      <c r="C4" s="37"/>
      <c r="D4" s="37"/>
      <c r="H4" s="38"/>
    </row>
    <row r="5" spans="1:10" ht="30" customHeight="1" x14ac:dyDescent="0.3">
      <c r="A5" s="74" t="s">
        <v>77</v>
      </c>
      <c r="B5" s="74"/>
      <c r="C5" s="74"/>
      <c r="D5" s="74"/>
      <c r="E5" s="74"/>
      <c r="F5" s="74"/>
      <c r="G5" s="74"/>
      <c r="H5" s="74"/>
    </row>
    <row r="6" spans="1:10" ht="21" customHeight="1" x14ac:dyDescent="0.3">
      <c r="A6" s="74" t="s">
        <v>104</v>
      </c>
      <c r="B6" s="74"/>
      <c r="C6" s="74"/>
      <c r="D6" s="74"/>
      <c r="E6" s="74"/>
      <c r="F6" s="74"/>
      <c r="G6" s="74"/>
      <c r="H6" s="74"/>
    </row>
    <row r="7" spans="1:10" ht="20.65" customHeight="1" x14ac:dyDescent="0.3">
      <c r="A7" s="74" t="s">
        <v>99</v>
      </c>
      <c r="B7" s="74"/>
      <c r="C7" s="74"/>
      <c r="D7" s="74"/>
      <c r="E7" s="74"/>
      <c r="F7" s="74"/>
      <c r="G7" s="74"/>
      <c r="H7" s="74"/>
    </row>
    <row r="8" spans="1:10" ht="20.65" customHeight="1" x14ac:dyDescent="0.3">
      <c r="A8" s="34"/>
      <c r="B8" s="34"/>
      <c r="C8" s="39"/>
      <c r="D8" s="39"/>
      <c r="E8" s="34"/>
      <c r="F8" s="34"/>
      <c r="G8" s="70"/>
      <c r="H8" s="40"/>
    </row>
    <row r="9" spans="1:10" ht="12" customHeight="1" x14ac:dyDescent="0.2">
      <c r="A9" s="3"/>
      <c r="B9" s="3"/>
      <c r="C9" s="37"/>
      <c r="D9" s="41"/>
      <c r="H9" s="42"/>
    </row>
    <row r="10" spans="1:10" ht="13.15" customHeight="1" x14ac:dyDescent="0.2">
      <c r="A10" s="75" t="s">
        <v>92</v>
      </c>
      <c r="B10" s="76" t="s">
        <v>0</v>
      </c>
      <c r="C10" s="77" t="s">
        <v>96</v>
      </c>
      <c r="D10" s="76" t="s">
        <v>100</v>
      </c>
      <c r="E10" s="43" t="s">
        <v>76</v>
      </c>
      <c r="F10" s="76" t="s">
        <v>90</v>
      </c>
      <c r="G10" s="78" t="s">
        <v>91</v>
      </c>
      <c r="H10" s="79" t="s">
        <v>97</v>
      </c>
    </row>
    <row r="11" spans="1:10" ht="55.5" customHeight="1" x14ac:dyDescent="0.2">
      <c r="A11" s="75"/>
      <c r="B11" s="76"/>
      <c r="C11" s="77"/>
      <c r="D11" s="76"/>
      <c r="E11" s="36" t="s">
        <v>89</v>
      </c>
      <c r="F11" s="76"/>
      <c r="G11" s="78"/>
      <c r="H11" s="79"/>
    </row>
    <row r="12" spans="1:10" s="6" customFormat="1" ht="13.15" customHeight="1" x14ac:dyDescent="0.2">
      <c r="A12" s="5" t="s">
        <v>12</v>
      </c>
      <c r="B12" s="17" t="s">
        <v>1</v>
      </c>
      <c r="C12" s="44">
        <f>C16+C20+C25+C26+C24</f>
        <v>7193169.4300000006</v>
      </c>
      <c r="D12" s="44">
        <f>D16+D20+D25+D26+D24</f>
        <v>7103132.1500000004</v>
      </c>
      <c r="E12" s="45">
        <f>D12*100/C12</f>
        <v>98.748294741612938</v>
      </c>
      <c r="F12" s="46">
        <v>100</v>
      </c>
      <c r="G12" s="47">
        <f>SUM(D12/D$64*100)</f>
        <v>27.920481300897993</v>
      </c>
      <c r="H12" s="48">
        <f>C12-D12</f>
        <v>90037.280000000261</v>
      </c>
      <c r="I12" s="6">
        <v>27.9</v>
      </c>
      <c r="J12" s="49"/>
    </row>
    <row r="13" spans="1:10" s="6" customFormat="1" ht="13.15" customHeight="1" x14ac:dyDescent="0.2">
      <c r="A13" s="35"/>
      <c r="B13" s="18" t="s">
        <v>6</v>
      </c>
      <c r="C13" s="44">
        <f>C14+C15</f>
        <v>6777517.75</v>
      </c>
      <c r="D13" s="44">
        <f>D14+D15</f>
        <v>6687975.0499999998</v>
      </c>
      <c r="E13" s="8">
        <f t="shared" ref="E13:E32" si="0">D13*100/C13</f>
        <v>98.678827510263616</v>
      </c>
      <c r="F13" s="46">
        <f>D13/$D$12*100</f>
        <v>94.155295280547463</v>
      </c>
      <c r="G13" s="47">
        <f>SUM(D13/D$64*100)</f>
        <v>26.288611612610545</v>
      </c>
      <c r="H13" s="50">
        <f>C13-D13</f>
        <v>89542.700000000186</v>
      </c>
      <c r="J13" s="49"/>
    </row>
    <row r="14" spans="1:10" s="6" customFormat="1" ht="13.15" customHeight="1" x14ac:dyDescent="0.2">
      <c r="A14" s="35"/>
      <c r="B14" s="18" t="s">
        <v>2</v>
      </c>
      <c r="C14" s="44">
        <f t="shared" ref="C14:D15" si="1">C18+C22</f>
        <v>5106055.32</v>
      </c>
      <c r="D14" s="44">
        <f t="shared" si="1"/>
        <v>5016512.62</v>
      </c>
      <c r="E14" s="8">
        <f>D14*100/C14</f>
        <v>98.246342932297097</v>
      </c>
      <c r="F14" s="46">
        <f>D14/$D$12*100</f>
        <v>70.623951716849291</v>
      </c>
      <c r="G14" s="47">
        <f t="shared" ref="G14:G68" si="2">SUM(D14/D$64*100)</f>
        <v>19.718547233058136</v>
      </c>
      <c r="H14" s="50">
        <f>C14-D14</f>
        <v>89542.700000000186</v>
      </c>
      <c r="J14" s="49"/>
    </row>
    <row r="15" spans="1:10" s="6" customFormat="1" ht="13.15" customHeight="1" x14ac:dyDescent="0.2">
      <c r="A15" s="35"/>
      <c r="B15" s="18" t="s">
        <v>18</v>
      </c>
      <c r="C15" s="44">
        <f t="shared" si="1"/>
        <v>1671462.43</v>
      </c>
      <c r="D15" s="44">
        <f t="shared" si="1"/>
        <v>1671462.43</v>
      </c>
      <c r="E15" s="8">
        <f t="shared" si="0"/>
        <v>100</v>
      </c>
      <c r="F15" s="46">
        <f>D15/$D$12*100</f>
        <v>23.531343563698162</v>
      </c>
      <c r="G15" s="47">
        <f>SUM(D15/D$64*100)</f>
        <v>6.5700643795524076</v>
      </c>
      <c r="H15" s="50">
        <f t="shared" ref="H15:H68" si="3">C15-D15</f>
        <v>0</v>
      </c>
      <c r="J15" s="49"/>
    </row>
    <row r="16" spans="1:10" ht="13.15" customHeight="1" x14ac:dyDescent="0.2">
      <c r="A16" s="9" t="s">
        <v>16</v>
      </c>
      <c r="B16" s="19" t="s">
        <v>28</v>
      </c>
      <c r="C16" s="51">
        <v>1251951.8600000001</v>
      </c>
      <c r="D16" s="51">
        <v>1241210.8600000001</v>
      </c>
      <c r="E16" s="1">
        <f t="shared" si="0"/>
        <v>99.142059663540095</v>
      </c>
      <c r="F16" s="10">
        <f>D16/$D$12*100</f>
        <v>17.474134421108865</v>
      </c>
      <c r="G16" s="47">
        <f t="shared" si="2"/>
        <v>4.8788624335394797</v>
      </c>
      <c r="H16" s="52">
        <f>C16-D16</f>
        <v>10741</v>
      </c>
      <c r="J16" s="53"/>
    </row>
    <row r="17" spans="1:10" ht="13.15" customHeight="1" x14ac:dyDescent="0.2">
      <c r="A17" s="9"/>
      <c r="B17" s="20" t="s">
        <v>5</v>
      </c>
      <c r="C17" s="54">
        <f>C18+C19</f>
        <v>1251951.8599999999</v>
      </c>
      <c r="D17" s="54">
        <f>D18+D19</f>
        <v>1241210.8599999999</v>
      </c>
      <c r="E17" s="1">
        <f>D17*100/C17</f>
        <v>99.142059663540095</v>
      </c>
      <c r="F17" s="10">
        <f t="shared" ref="F17:F23" si="4">D17/$D$12*100</f>
        <v>17.474134421108857</v>
      </c>
      <c r="G17" s="55">
        <f t="shared" si="2"/>
        <v>4.8788624335394788</v>
      </c>
      <c r="H17" s="52">
        <f t="shared" si="3"/>
        <v>10741</v>
      </c>
      <c r="I17" s="33"/>
      <c r="J17" s="53"/>
    </row>
    <row r="18" spans="1:10" ht="13.15" customHeight="1" x14ac:dyDescent="0.2">
      <c r="A18" s="9"/>
      <c r="B18" s="20" t="s">
        <v>7</v>
      </c>
      <c r="C18" s="56">
        <v>948296.2</v>
      </c>
      <c r="D18" s="51">
        <v>937555.2</v>
      </c>
      <c r="E18" s="1">
        <f>D18*100/C18</f>
        <v>98.86733701980458</v>
      </c>
      <c r="F18" s="10">
        <f t="shared" si="4"/>
        <v>13.199180026518301</v>
      </c>
      <c r="G18" s="55">
        <f t="shared" si="2"/>
        <v>3.6852745911759048</v>
      </c>
      <c r="H18" s="52">
        <f t="shared" si="3"/>
        <v>10741</v>
      </c>
      <c r="J18" s="53"/>
    </row>
    <row r="19" spans="1:10" ht="13.15" customHeight="1" x14ac:dyDescent="0.2">
      <c r="A19" s="9"/>
      <c r="B19" s="20" t="s">
        <v>19</v>
      </c>
      <c r="C19" s="56">
        <v>303655.65999999997</v>
      </c>
      <c r="D19" s="51">
        <v>303655.65999999997</v>
      </c>
      <c r="E19" s="1">
        <f>D19*100/C19</f>
        <v>100</v>
      </c>
      <c r="F19" s="10">
        <f>D19/$D$12*100</f>
        <v>4.2749543945905604</v>
      </c>
      <c r="G19" s="55">
        <f t="shared" si="2"/>
        <v>1.1935878423635744</v>
      </c>
      <c r="H19" s="52">
        <f>C19-D19</f>
        <v>0</v>
      </c>
      <c r="J19" s="53"/>
    </row>
    <row r="20" spans="1:10" ht="13.15" customHeight="1" x14ac:dyDescent="0.2">
      <c r="A20" s="9" t="s">
        <v>17</v>
      </c>
      <c r="B20" s="19" t="s">
        <v>29</v>
      </c>
      <c r="C20" s="51">
        <v>5938130.9900000002</v>
      </c>
      <c r="D20" s="51">
        <v>5859329.29</v>
      </c>
      <c r="E20" s="1">
        <f>D20*100/C20</f>
        <v>98.672954501463423</v>
      </c>
      <c r="F20" s="10">
        <f t="shared" si="4"/>
        <v>82.489374634540624</v>
      </c>
      <c r="G20" s="47">
        <f t="shared" si="2"/>
        <v>23.031430420064606</v>
      </c>
      <c r="H20" s="52">
        <f t="shared" si="3"/>
        <v>78801.700000000186</v>
      </c>
      <c r="J20" s="53"/>
    </row>
    <row r="21" spans="1:10" ht="13.15" customHeight="1" x14ac:dyDescent="0.2">
      <c r="A21" s="9"/>
      <c r="B21" s="20" t="s">
        <v>6</v>
      </c>
      <c r="C21" s="54">
        <f>C22+C23</f>
        <v>5525565.8900000006</v>
      </c>
      <c r="D21" s="54">
        <f>D22+D23</f>
        <v>5446764.1899999995</v>
      </c>
      <c r="E21" s="1">
        <f t="shared" si="0"/>
        <v>98.573870956047898</v>
      </c>
      <c r="F21" s="10">
        <f t="shared" si="4"/>
        <v>76.681160859438592</v>
      </c>
      <c r="G21" s="55">
        <f t="shared" si="2"/>
        <v>21.409749179071063</v>
      </c>
      <c r="H21" s="52">
        <f t="shared" si="3"/>
        <v>78801.700000001118</v>
      </c>
      <c r="J21" s="53"/>
    </row>
    <row r="22" spans="1:10" ht="13.15" customHeight="1" x14ac:dyDescent="0.2">
      <c r="A22" s="9"/>
      <c r="B22" s="20" t="s">
        <v>101</v>
      </c>
      <c r="C22" s="56">
        <v>4157759.12</v>
      </c>
      <c r="D22" s="51">
        <v>4078957.42</v>
      </c>
      <c r="E22" s="1">
        <f t="shared" si="0"/>
        <v>98.104707422300109</v>
      </c>
      <c r="F22" s="10">
        <f t="shared" si="4"/>
        <v>57.424771690330999</v>
      </c>
      <c r="G22" s="55">
        <f t="shared" si="2"/>
        <v>16.033272641882231</v>
      </c>
      <c r="H22" s="52">
        <f t="shared" si="3"/>
        <v>78801.700000000186</v>
      </c>
      <c r="J22" s="53"/>
    </row>
    <row r="23" spans="1:10" ht="13.15" customHeight="1" x14ac:dyDescent="0.2">
      <c r="A23" s="9"/>
      <c r="B23" s="20" t="s">
        <v>8</v>
      </c>
      <c r="C23" s="56">
        <v>1367806.77</v>
      </c>
      <c r="D23" s="51">
        <v>1367806.77</v>
      </c>
      <c r="E23" s="1">
        <f>D23*100/C23</f>
        <v>100</v>
      </c>
      <c r="F23" s="10">
        <f t="shared" si="4"/>
        <v>19.256389169107603</v>
      </c>
      <c r="G23" s="55">
        <f t="shared" si="2"/>
        <v>5.3764765371888341</v>
      </c>
      <c r="H23" s="52">
        <f t="shared" si="3"/>
        <v>0</v>
      </c>
      <c r="J23" s="53"/>
    </row>
    <row r="24" spans="1:10" ht="13.15" customHeight="1" x14ac:dyDescent="0.2">
      <c r="A24" s="9" t="s">
        <v>48</v>
      </c>
      <c r="B24" s="20" t="s">
        <v>49</v>
      </c>
      <c r="C24" s="56">
        <v>0</v>
      </c>
      <c r="D24" s="51">
        <v>0</v>
      </c>
      <c r="E24" s="1">
        <v>0</v>
      </c>
      <c r="F24" s="10">
        <f>D24/$D$12*100</f>
        <v>0</v>
      </c>
      <c r="G24" s="55">
        <f t="shared" si="2"/>
        <v>0</v>
      </c>
      <c r="H24" s="52">
        <f t="shared" si="3"/>
        <v>0</v>
      </c>
      <c r="J24" s="53"/>
    </row>
    <row r="25" spans="1:10" ht="13.15" customHeight="1" x14ac:dyDescent="0.2">
      <c r="A25" s="9" t="s">
        <v>46</v>
      </c>
      <c r="B25" s="19" t="s">
        <v>14</v>
      </c>
      <c r="C25" s="54">
        <v>494.58</v>
      </c>
      <c r="D25" s="54">
        <v>0</v>
      </c>
      <c r="E25" s="1">
        <f t="shared" ref="E25" si="5">D25*100/C25</f>
        <v>0</v>
      </c>
      <c r="F25" s="10">
        <f>D25/$D$12*100</f>
        <v>0</v>
      </c>
      <c r="G25" s="55">
        <f t="shared" si="2"/>
        <v>0</v>
      </c>
      <c r="H25" s="52">
        <f>C25-D25</f>
        <v>494.58</v>
      </c>
      <c r="J25" s="53"/>
    </row>
    <row r="26" spans="1:10" ht="13.15" customHeight="1" x14ac:dyDescent="0.2">
      <c r="A26" s="9" t="s">
        <v>64</v>
      </c>
      <c r="B26" s="20" t="s">
        <v>65</v>
      </c>
      <c r="C26" s="54">
        <v>2592</v>
      </c>
      <c r="D26" s="51">
        <v>2592</v>
      </c>
      <c r="E26" s="1">
        <f t="shared" si="0"/>
        <v>100</v>
      </c>
      <c r="F26" s="10">
        <f>D26/$D$12*100</f>
        <v>3.6490944350514441E-2</v>
      </c>
      <c r="G26" s="55">
        <f t="shared" si="2"/>
        <v>1.0188447293906477E-2</v>
      </c>
      <c r="H26" s="52">
        <f t="shared" si="3"/>
        <v>0</v>
      </c>
      <c r="J26" s="53"/>
    </row>
    <row r="27" spans="1:10" s="6" customFormat="1" ht="13.15" customHeight="1" x14ac:dyDescent="0.2">
      <c r="A27" s="11" t="s">
        <v>78</v>
      </c>
      <c r="B27" s="21" t="s">
        <v>79</v>
      </c>
      <c r="C27" s="57">
        <f>C28</f>
        <v>173700</v>
      </c>
      <c r="D27" s="57">
        <f>D28</f>
        <v>173700</v>
      </c>
      <c r="E27" s="7">
        <f t="shared" si="0"/>
        <v>100</v>
      </c>
      <c r="F27" s="7">
        <v>100</v>
      </c>
      <c r="G27" s="47">
        <f t="shared" si="2"/>
        <v>0.68276747490414935</v>
      </c>
      <c r="H27" s="58">
        <f t="shared" si="3"/>
        <v>0</v>
      </c>
      <c r="I27" s="6">
        <v>0.7</v>
      </c>
      <c r="J27" s="49"/>
    </row>
    <row r="28" spans="1:10" s="6" customFormat="1" ht="13.15" customHeight="1" x14ac:dyDescent="0.2">
      <c r="A28" s="9" t="s">
        <v>34</v>
      </c>
      <c r="B28" s="20" t="s">
        <v>35</v>
      </c>
      <c r="C28" s="54">
        <v>173700</v>
      </c>
      <c r="D28" s="51">
        <v>173700</v>
      </c>
      <c r="E28" s="1">
        <f t="shared" si="0"/>
        <v>100</v>
      </c>
      <c r="F28" s="1">
        <f>D28/$D$27*100</f>
        <v>100</v>
      </c>
      <c r="G28" s="55">
        <f t="shared" si="2"/>
        <v>0.68276747490414935</v>
      </c>
      <c r="H28" s="52">
        <f t="shared" si="3"/>
        <v>0</v>
      </c>
      <c r="J28" s="49"/>
    </row>
    <row r="29" spans="1:10" ht="13.15" customHeight="1" x14ac:dyDescent="0.2">
      <c r="A29" s="9"/>
      <c r="B29" s="20" t="s">
        <v>36</v>
      </c>
      <c r="C29" s="54">
        <f>C30+C31</f>
        <v>161100</v>
      </c>
      <c r="D29" s="54">
        <f>D30+D31</f>
        <v>161100</v>
      </c>
      <c r="E29" s="1">
        <f t="shared" si="0"/>
        <v>100</v>
      </c>
      <c r="F29" s="1">
        <f>D29/$D$27*100</f>
        <v>92.746113989637308</v>
      </c>
      <c r="G29" s="55">
        <f t="shared" si="2"/>
        <v>0.63324030055877056</v>
      </c>
      <c r="H29" s="52">
        <f t="shared" si="3"/>
        <v>0</v>
      </c>
      <c r="J29" s="53"/>
    </row>
    <row r="30" spans="1:10" ht="13.15" customHeight="1" x14ac:dyDescent="0.2">
      <c r="A30" s="9"/>
      <c r="B30" s="20" t="s">
        <v>37</v>
      </c>
      <c r="C30" s="56">
        <v>123730.41</v>
      </c>
      <c r="D30" s="51">
        <v>123730.41</v>
      </c>
      <c r="E30" s="1">
        <f t="shared" si="0"/>
        <v>100</v>
      </c>
      <c r="F30" s="1">
        <f>D30/$D$27*100</f>
        <v>71.232245250431774</v>
      </c>
      <c r="G30" s="55">
        <f t="shared" si="2"/>
        <v>0.48635060221390392</v>
      </c>
      <c r="H30" s="52">
        <f t="shared" si="3"/>
        <v>0</v>
      </c>
      <c r="J30" s="53"/>
    </row>
    <row r="31" spans="1:10" ht="13.15" customHeight="1" x14ac:dyDescent="0.2">
      <c r="A31" s="9"/>
      <c r="B31" s="20" t="s">
        <v>38</v>
      </c>
      <c r="C31" s="56">
        <v>37369.589999999997</v>
      </c>
      <c r="D31" s="51">
        <v>37369.589999999997</v>
      </c>
      <c r="E31" s="1">
        <f t="shared" si="0"/>
        <v>100</v>
      </c>
      <c r="F31" s="1">
        <f>D31/$D$27*100</f>
        <v>21.513868739205524</v>
      </c>
      <c r="G31" s="55">
        <f t="shared" si="2"/>
        <v>0.1468896983448667</v>
      </c>
      <c r="H31" s="52">
        <f t="shared" si="3"/>
        <v>0</v>
      </c>
      <c r="J31" s="53"/>
    </row>
    <row r="32" spans="1:10" s="6" customFormat="1" ht="14.25" customHeight="1" x14ac:dyDescent="0.2">
      <c r="A32" s="11" t="s">
        <v>20</v>
      </c>
      <c r="B32" s="22" t="s">
        <v>24</v>
      </c>
      <c r="C32" s="57">
        <f>C33+C34</f>
        <v>500</v>
      </c>
      <c r="D32" s="57">
        <f>D33+D34</f>
        <v>500</v>
      </c>
      <c r="E32" s="7">
        <f t="shared" si="0"/>
        <v>100</v>
      </c>
      <c r="F32" s="7">
        <f>D32/$D$32*100</f>
        <v>100</v>
      </c>
      <c r="G32" s="47">
        <f>SUM(D32/D$64*100)</f>
        <v>1.965364061324552E-3</v>
      </c>
      <c r="H32" s="58">
        <f t="shared" si="3"/>
        <v>0</v>
      </c>
      <c r="I32" s="6">
        <v>0</v>
      </c>
      <c r="J32" s="49"/>
    </row>
    <row r="33" spans="1:10" ht="25.5" customHeight="1" x14ac:dyDescent="0.2">
      <c r="A33" s="9" t="s">
        <v>25</v>
      </c>
      <c r="B33" s="23" t="s">
        <v>50</v>
      </c>
      <c r="C33" s="54">
        <v>0</v>
      </c>
      <c r="D33" s="54">
        <v>0</v>
      </c>
      <c r="E33" s="1">
        <v>0</v>
      </c>
      <c r="F33" s="1">
        <v>0</v>
      </c>
      <c r="G33" s="55">
        <f t="shared" si="2"/>
        <v>0</v>
      </c>
      <c r="H33" s="52">
        <f t="shared" si="3"/>
        <v>0</v>
      </c>
      <c r="J33" s="53"/>
    </row>
    <row r="34" spans="1:10" ht="13.15" customHeight="1" x14ac:dyDescent="0.2">
      <c r="A34" s="9" t="s">
        <v>63</v>
      </c>
      <c r="B34" s="23" t="s">
        <v>47</v>
      </c>
      <c r="C34" s="54">
        <v>500</v>
      </c>
      <c r="D34" s="54">
        <v>500</v>
      </c>
      <c r="E34" s="1">
        <f t="shared" ref="E34:E35" si="6">D34*100/C34</f>
        <v>100</v>
      </c>
      <c r="F34" s="1">
        <f>D34/$D$32*100</f>
        <v>100</v>
      </c>
      <c r="G34" s="55">
        <f t="shared" si="2"/>
        <v>1.965364061324552E-3</v>
      </c>
      <c r="H34" s="52">
        <f t="shared" si="3"/>
        <v>0</v>
      </c>
      <c r="J34" s="53"/>
    </row>
    <row r="35" spans="1:10" s="6" customFormat="1" ht="13.15" customHeight="1" x14ac:dyDescent="0.2">
      <c r="A35" s="11" t="s">
        <v>61</v>
      </c>
      <c r="B35" s="22" t="s">
        <v>62</v>
      </c>
      <c r="C35" s="57">
        <f>C36+C40+C41+C42</f>
        <v>1644416.47</v>
      </c>
      <c r="D35" s="57">
        <f>D36+D40+D41+D42</f>
        <v>1518735.87</v>
      </c>
      <c r="E35" s="7">
        <f t="shared" si="6"/>
        <v>92.357130794244597</v>
      </c>
      <c r="F35" s="7">
        <v>100</v>
      </c>
      <c r="G35" s="47">
        <f t="shared" si="2"/>
        <v>5.9697377950849537</v>
      </c>
      <c r="H35" s="58">
        <f t="shared" si="3"/>
        <v>125680.59999999986</v>
      </c>
      <c r="I35" s="6">
        <v>6</v>
      </c>
      <c r="J35" s="49"/>
    </row>
    <row r="36" spans="1:10" ht="13.15" customHeight="1" x14ac:dyDescent="0.2">
      <c r="A36" s="9" t="s">
        <v>58</v>
      </c>
      <c r="B36" s="24" t="s">
        <v>59</v>
      </c>
      <c r="C36" s="54">
        <v>0</v>
      </c>
      <c r="D36" s="51">
        <v>0</v>
      </c>
      <c r="E36" s="1">
        <v>0</v>
      </c>
      <c r="F36" s="1">
        <f>D36/$D$35*100</f>
        <v>0</v>
      </c>
      <c r="G36" s="55">
        <f t="shared" si="2"/>
        <v>0</v>
      </c>
      <c r="H36" s="52">
        <f t="shared" si="3"/>
        <v>0</v>
      </c>
      <c r="J36" s="53"/>
    </row>
    <row r="37" spans="1:10" ht="12.95" customHeight="1" x14ac:dyDescent="0.2">
      <c r="A37" s="9"/>
      <c r="B37" s="23" t="s">
        <v>36</v>
      </c>
      <c r="C37" s="54">
        <v>0</v>
      </c>
      <c r="D37" s="54">
        <v>0</v>
      </c>
      <c r="E37" s="1">
        <v>0</v>
      </c>
      <c r="F37" s="1">
        <f t="shared" ref="F37:F41" si="7">D37/$D$35*100</f>
        <v>0</v>
      </c>
      <c r="G37" s="55">
        <f t="shared" si="2"/>
        <v>0</v>
      </c>
      <c r="H37" s="52">
        <f t="shared" si="3"/>
        <v>0</v>
      </c>
      <c r="J37" s="53"/>
    </row>
    <row r="38" spans="1:10" ht="13.15" customHeight="1" x14ac:dyDescent="0.2">
      <c r="A38" s="9"/>
      <c r="B38" s="23" t="s">
        <v>60</v>
      </c>
      <c r="C38" s="56">
        <v>0</v>
      </c>
      <c r="D38" s="51">
        <v>0</v>
      </c>
      <c r="E38" s="1">
        <v>0</v>
      </c>
      <c r="F38" s="1">
        <f t="shared" si="7"/>
        <v>0</v>
      </c>
      <c r="G38" s="55">
        <f t="shared" si="2"/>
        <v>0</v>
      </c>
      <c r="H38" s="52">
        <f t="shared" si="3"/>
        <v>0</v>
      </c>
      <c r="J38" s="53"/>
    </row>
    <row r="39" spans="1:10" ht="13.15" customHeight="1" x14ac:dyDescent="0.2">
      <c r="A39" s="9"/>
      <c r="B39" s="23" t="s">
        <v>38</v>
      </c>
      <c r="C39" s="56">
        <v>0</v>
      </c>
      <c r="D39" s="51">
        <v>0</v>
      </c>
      <c r="E39" s="1">
        <v>0</v>
      </c>
      <c r="F39" s="1">
        <f t="shared" si="7"/>
        <v>0</v>
      </c>
      <c r="G39" s="55">
        <f t="shared" si="2"/>
        <v>0</v>
      </c>
      <c r="H39" s="52">
        <f t="shared" si="3"/>
        <v>0</v>
      </c>
      <c r="J39" s="53"/>
    </row>
    <row r="40" spans="1:10" ht="13.15" customHeight="1" x14ac:dyDescent="0.2">
      <c r="A40" s="9" t="s">
        <v>66</v>
      </c>
      <c r="B40" s="23" t="s">
        <v>67</v>
      </c>
      <c r="C40" s="54">
        <v>0</v>
      </c>
      <c r="D40" s="54">
        <v>0</v>
      </c>
      <c r="E40" s="1">
        <v>0</v>
      </c>
      <c r="F40" s="1">
        <f t="shared" si="7"/>
        <v>0</v>
      </c>
      <c r="G40" s="55">
        <f t="shared" si="2"/>
        <v>0</v>
      </c>
      <c r="H40" s="52">
        <f t="shared" si="3"/>
        <v>0</v>
      </c>
      <c r="J40" s="53"/>
    </row>
    <row r="41" spans="1:10" ht="13.15" customHeight="1" x14ac:dyDescent="0.2">
      <c r="A41" s="9" t="s">
        <v>68</v>
      </c>
      <c r="B41" s="23" t="s">
        <v>81</v>
      </c>
      <c r="C41" s="51">
        <v>1044416.47</v>
      </c>
      <c r="D41" s="54">
        <v>918735.87</v>
      </c>
      <c r="E41" s="1">
        <f t="shared" ref="E41:E55" si="8">D41*100/C41</f>
        <v>87.966428756145532</v>
      </c>
      <c r="F41" s="1">
        <f t="shared" si="7"/>
        <v>60.49345960334761</v>
      </c>
      <c r="G41" s="55">
        <f t="shared" si="2"/>
        <v>3.611300921495491</v>
      </c>
      <c r="H41" s="52">
        <f t="shared" si="3"/>
        <v>125680.59999999998</v>
      </c>
      <c r="J41" s="53"/>
    </row>
    <row r="42" spans="1:10" ht="13.5" customHeight="1" x14ac:dyDescent="0.2">
      <c r="A42" s="9" t="s">
        <v>74</v>
      </c>
      <c r="B42" s="23" t="s">
        <v>75</v>
      </c>
      <c r="C42" s="51">
        <v>600000</v>
      </c>
      <c r="D42" s="54">
        <v>600000</v>
      </c>
      <c r="E42" s="1">
        <f t="shared" si="8"/>
        <v>100</v>
      </c>
      <c r="F42" s="1">
        <f>D42/$D$35*100</f>
        <v>39.506540396652376</v>
      </c>
      <c r="G42" s="55">
        <f t="shared" si="2"/>
        <v>2.3584368735894623</v>
      </c>
      <c r="H42" s="52">
        <f t="shared" si="3"/>
        <v>0</v>
      </c>
      <c r="J42" s="53"/>
    </row>
    <row r="43" spans="1:10" s="6" customFormat="1" ht="13.15" customHeight="1" x14ac:dyDescent="0.2">
      <c r="A43" s="11" t="s">
        <v>21</v>
      </c>
      <c r="B43" s="21" t="s">
        <v>30</v>
      </c>
      <c r="C43" s="57">
        <f>C44+C45+C46</f>
        <v>527004.02</v>
      </c>
      <c r="D43" s="57">
        <f>D44+D4+D45+D46</f>
        <v>527004.02</v>
      </c>
      <c r="E43" s="7">
        <f t="shared" si="8"/>
        <v>100</v>
      </c>
      <c r="F43" s="7">
        <v>100</v>
      </c>
      <c r="G43" s="47">
        <f t="shared" si="2"/>
        <v>2.0715095221631308</v>
      </c>
      <c r="H43" s="58">
        <f t="shared" si="3"/>
        <v>0</v>
      </c>
      <c r="I43" s="6">
        <v>2.1</v>
      </c>
      <c r="J43" s="49"/>
    </row>
    <row r="44" spans="1:10" ht="13.15" customHeight="1" x14ac:dyDescent="0.2">
      <c r="A44" s="9" t="s">
        <v>39</v>
      </c>
      <c r="B44" s="19" t="s">
        <v>40</v>
      </c>
      <c r="C44" s="51">
        <v>0</v>
      </c>
      <c r="D44" s="51">
        <v>0</v>
      </c>
      <c r="E44" s="1">
        <v>0</v>
      </c>
      <c r="F44" s="1">
        <f>D44/$D$43*100</f>
        <v>0</v>
      </c>
      <c r="G44" s="55">
        <f t="shared" si="2"/>
        <v>0</v>
      </c>
      <c r="H44" s="52">
        <f t="shared" si="3"/>
        <v>0</v>
      </c>
      <c r="J44" s="53"/>
    </row>
    <row r="45" spans="1:10" ht="13.15" customHeight="1" x14ac:dyDescent="0.2">
      <c r="A45" s="9" t="s">
        <v>22</v>
      </c>
      <c r="B45" s="19" t="s">
        <v>80</v>
      </c>
      <c r="C45" s="51">
        <v>347554.58</v>
      </c>
      <c r="D45" s="51">
        <v>347554.58</v>
      </c>
      <c r="E45" s="1">
        <f t="shared" si="8"/>
        <v>100</v>
      </c>
      <c r="F45" s="1">
        <f>D45/$D$43*100</f>
        <v>65.949132608134562</v>
      </c>
      <c r="G45" s="55">
        <f>SUM(D45/D$64*100)</f>
        <v>1.3661425617614977</v>
      </c>
      <c r="H45" s="52">
        <f t="shared" si="3"/>
        <v>0</v>
      </c>
      <c r="J45" s="53"/>
    </row>
    <row r="46" spans="1:10" ht="13.15" customHeight="1" x14ac:dyDescent="0.2">
      <c r="A46" s="9" t="s">
        <v>41</v>
      </c>
      <c r="B46" s="19" t="s">
        <v>42</v>
      </c>
      <c r="C46" s="51">
        <v>179449.44</v>
      </c>
      <c r="D46" s="51">
        <v>179449.44</v>
      </c>
      <c r="E46" s="1">
        <f t="shared" si="8"/>
        <v>100</v>
      </c>
      <c r="F46" s="1">
        <f>D46/$D$43*100</f>
        <v>34.050867391865438</v>
      </c>
      <c r="G46" s="55">
        <f>SUM(D46/D$64*100)</f>
        <v>0.70536696040163305</v>
      </c>
      <c r="H46" s="52">
        <f t="shared" si="3"/>
        <v>0</v>
      </c>
      <c r="J46" s="53"/>
    </row>
    <row r="47" spans="1:10" ht="13.15" customHeight="1" x14ac:dyDescent="0.2">
      <c r="A47" s="11" t="s">
        <v>13</v>
      </c>
      <c r="B47" s="21" t="s">
        <v>102</v>
      </c>
      <c r="C47" s="59">
        <f>C48</f>
        <v>11500</v>
      </c>
      <c r="D47" s="59">
        <f>D48</f>
        <v>11500</v>
      </c>
      <c r="E47" s="7">
        <f t="shared" si="8"/>
        <v>100</v>
      </c>
      <c r="F47" s="7">
        <f>D47/$D$47*100</f>
        <v>100</v>
      </c>
      <c r="G47" s="47">
        <f t="shared" si="2"/>
        <v>4.5203373410464695E-2</v>
      </c>
      <c r="H47" s="52">
        <f t="shared" si="3"/>
        <v>0</v>
      </c>
      <c r="I47" s="2">
        <v>0</v>
      </c>
      <c r="J47" s="53"/>
    </row>
    <row r="48" spans="1:10" ht="22.9" customHeight="1" x14ac:dyDescent="0.2">
      <c r="A48" s="9" t="s">
        <v>73</v>
      </c>
      <c r="B48" s="60" t="s">
        <v>103</v>
      </c>
      <c r="C48" s="51">
        <v>11500</v>
      </c>
      <c r="D48" s="51">
        <v>11500</v>
      </c>
      <c r="E48" s="1">
        <f t="shared" si="8"/>
        <v>100</v>
      </c>
      <c r="F48" s="1">
        <f>D48/$D$47*100</f>
        <v>100</v>
      </c>
      <c r="G48" s="55">
        <f t="shared" si="2"/>
        <v>4.5203373410464695E-2</v>
      </c>
      <c r="H48" s="52">
        <f t="shared" si="3"/>
        <v>0</v>
      </c>
      <c r="J48" s="53"/>
    </row>
    <row r="49" spans="1:10" s="6" customFormat="1" ht="13.15" customHeight="1" x14ac:dyDescent="0.2">
      <c r="A49" s="11" t="s">
        <v>15</v>
      </c>
      <c r="B49" s="25" t="s">
        <v>82</v>
      </c>
      <c r="C49" s="57">
        <f>C50+C54</f>
        <v>11835169.35</v>
      </c>
      <c r="D49" s="57">
        <f>D50+D54</f>
        <v>11835040.029999999</v>
      </c>
      <c r="E49" s="7">
        <f t="shared" si="8"/>
        <v>99.998907324465122</v>
      </c>
      <c r="F49" s="7">
        <v>100</v>
      </c>
      <c r="G49" s="47">
        <f t="shared" si="2"/>
        <v>46.52032467859889</v>
      </c>
      <c r="H49" s="58">
        <f t="shared" si="3"/>
        <v>129.32000000029802</v>
      </c>
      <c r="I49" s="6">
        <v>46.5</v>
      </c>
      <c r="J49" s="49"/>
    </row>
    <row r="50" spans="1:10" ht="13.15" customHeight="1" x14ac:dyDescent="0.2">
      <c r="A50" s="9" t="s">
        <v>26</v>
      </c>
      <c r="B50" s="19" t="s">
        <v>31</v>
      </c>
      <c r="C50" s="51">
        <v>11835169.35</v>
      </c>
      <c r="D50" s="51">
        <v>11835040.029999999</v>
      </c>
      <c r="E50" s="1">
        <f t="shared" si="8"/>
        <v>99.998907324465122</v>
      </c>
      <c r="F50" s="1">
        <f>D50/$D$49*100</f>
        <v>100</v>
      </c>
      <c r="G50" s="55">
        <f t="shared" si="2"/>
        <v>46.52032467859889</v>
      </c>
      <c r="H50" s="52">
        <f>C50-D50</f>
        <v>129.32000000029802</v>
      </c>
      <c r="J50" s="53"/>
    </row>
    <row r="51" spans="1:10" ht="13.15" customHeight="1" x14ac:dyDescent="0.2">
      <c r="A51" s="9"/>
      <c r="B51" s="19" t="s">
        <v>36</v>
      </c>
      <c r="C51" s="54">
        <f>C52+C53</f>
        <v>4603040.5</v>
      </c>
      <c r="D51" s="54">
        <f>D52+D53</f>
        <v>4603040.5</v>
      </c>
      <c r="E51" s="1">
        <f t="shared" si="8"/>
        <v>100</v>
      </c>
      <c r="F51" s="1">
        <f>D51/$D$49*100</f>
        <v>38.893324300821988</v>
      </c>
      <c r="G51" s="55">
        <f t="shared" si="2"/>
        <v>18.093300743042793</v>
      </c>
      <c r="H51" s="52">
        <f t="shared" si="3"/>
        <v>0</v>
      </c>
      <c r="J51" s="53"/>
    </row>
    <row r="52" spans="1:10" ht="13.15" customHeight="1" x14ac:dyDescent="0.2">
      <c r="A52" s="9"/>
      <c r="B52" s="20" t="s">
        <v>37</v>
      </c>
      <c r="C52" s="56">
        <v>3441794.51</v>
      </c>
      <c r="D52" s="51">
        <v>3441794.51</v>
      </c>
      <c r="E52" s="1">
        <f t="shared" si="8"/>
        <v>100</v>
      </c>
      <c r="F52" s="1">
        <f>D52/$D$49*100</f>
        <v>29.081393060569138</v>
      </c>
      <c r="G52" s="55">
        <f t="shared" si="2"/>
        <v>13.528758472836291</v>
      </c>
      <c r="H52" s="52">
        <f t="shared" si="3"/>
        <v>0</v>
      </c>
      <c r="J52" s="53"/>
    </row>
    <row r="53" spans="1:10" ht="13.15" customHeight="1" x14ac:dyDescent="0.2">
      <c r="A53" s="9"/>
      <c r="B53" s="20" t="s">
        <v>38</v>
      </c>
      <c r="C53" s="56">
        <v>1161245.99</v>
      </c>
      <c r="D53" s="51">
        <v>1161245.99</v>
      </c>
      <c r="E53" s="1">
        <f t="shared" si="8"/>
        <v>100</v>
      </c>
      <c r="F53" s="1">
        <f>D53/$D$49*100</f>
        <v>9.8119312402528482</v>
      </c>
      <c r="G53" s="55">
        <f t="shared" si="2"/>
        <v>4.5645422702065002</v>
      </c>
      <c r="H53" s="52">
        <f t="shared" si="3"/>
        <v>0</v>
      </c>
      <c r="J53" s="53"/>
    </row>
    <row r="54" spans="1:10" ht="13.15" customHeight="1" x14ac:dyDescent="0.2">
      <c r="A54" s="9" t="s">
        <v>51</v>
      </c>
      <c r="B54" s="19" t="s">
        <v>45</v>
      </c>
      <c r="C54" s="54">
        <v>0</v>
      </c>
      <c r="D54" s="54">
        <v>0</v>
      </c>
      <c r="E54" s="1">
        <v>0</v>
      </c>
      <c r="F54" s="1">
        <f t="shared" ref="F54" si="9">D54/$D$49*100</f>
        <v>0</v>
      </c>
      <c r="G54" s="55">
        <f t="shared" si="2"/>
        <v>0</v>
      </c>
      <c r="H54" s="52">
        <f t="shared" si="3"/>
        <v>0</v>
      </c>
      <c r="J54" s="53"/>
    </row>
    <row r="55" spans="1:10" s="6" customFormat="1" ht="13.15" customHeight="1" x14ac:dyDescent="0.2">
      <c r="A55" s="11" t="s">
        <v>23</v>
      </c>
      <c r="B55" s="21" t="s">
        <v>3</v>
      </c>
      <c r="C55" s="57">
        <f>C56+C57</f>
        <v>543225.89</v>
      </c>
      <c r="D55" s="57">
        <f>D56</f>
        <v>543225.89</v>
      </c>
      <c r="E55" s="7">
        <f t="shared" si="8"/>
        <v>100</v>
      </c>
      <c r="F55" s="1">
        <f>D55/$D$55*100</f>
        <v>100</v>
      </c>
      <c r="G55" s="47">
        <f t="shared" si="2"/>
        <v>2.1352732827740883</v>
      </c>
      <c r="H55" s="58">
        <f t="shared" si="3"/>
        <v>0</v>
      </c>
      <c r="I55" s="6">
        <v>2.1</v>
      </c>
      <c r="J55" s="49"/>
    </row>
    <row r="56" spans="1:10" ht="13.15" customHeight="1" x14ac:dyDescent="0.2">
      <c r="A56" s="9" t="s">
        <v>43</v>
      </c>
      <c r="B56" s="19" t="s">
        <v>44</v>
      </c>
      <c r="C56" s="54">
        <v>543225.89</v>
      </c>
      <c r="D56" s="54">
        <v>543225.89</v>
      </c>
      <c r="E56" s="1">
        <f>D56*100/C56</f>
        <v>100</v>
      </c>
      <c r="F56" s="1">
        <v>100</v>
      </c>
      <c r="G56" s="55">
        <f>SUM(D56/D$64*100)</f>
        <v>2.1352732827740883</v>
      </c>
      <c r="H56" s="52">
        <f t="shared" si="3"/>
        <v>0</v>
      </c>
      <c r="J56" s="53"/>
    </row>
    <row r="57" spans="1:10" ht="13.15" customHeight="1" x14ac:dyDescent="0.2">
      <c r="A57" s="9" t="s">
        <v>71</v>
      </c>
      <c r="B57" s="19" t="s">
        <v>72</v>
      </c>
      <c r="C57" s="54">
        <v>0</v>
      </c>
      <c r="D57" s="54">
        <v>0</v>
      </c>
      <c r="E57" s="1">
        <v>0</v>
      </c>
      <c r="F57" s="1">
        <v>100</v>
      </c>
      <c r="G57" s="55">
        <f t="shared" si="2"/>
        <v>0</v>
      </c>
      <c r="H57" s="52">
        <f t="shared" si="3"/>
        <v>0</v>
      </c>
      <c r="J57" s="53"/>
    </row>
    <row r="58" spans="1:10" s="6" customFormat="1" ht="13.15" customHeight="1" x14ac:dyDescent="0.2">
      <c r="A58" s="11" t="s">
        <v>32</v>
      </c>
      <c r="B58" s="18" t="s">
        <v>52</v>
      </c>
      <c r="C58" s="57">
        <f>C59</f>
        <v>215514.43</v>
      </c>
      <c r="D58" s="57">
        <f>D59</f>
        <v>215514.43</v>
      </c>
      <c r="E58" s="7">
        <f t="shared" ref="E58:E69" si="10">D58*100/C58</f>
        <v>100</v>
      </c>
      <c r="F58" s="7">
        <f>D58/$D$58*100</f>
        <v>100</v>
      </c>
      <c r="G58" s="47">
        <v>0.9</v>
      </c>
      <c r="H58" s="58">
        <f t="shared" si="3"/>
        <v>0</v>
      </c>
      <c r="I58" s="6">
        <v>0.9</v>
      </c>
      <c r="J58" s="49"/>
    </row>
    <row r="59" spans="1:10" ht="13.15" customHeight="1" x14ac:dyDescent="0.2">
      <c r="A59" s="9" t="s">
        <v>69</v>
      </c>
      <c r="B59" s="19" t="s">
        <v>53</v>
      </c>
      <c r="C59" s="54">
        <v>215514.43</v>
      </c>
      <c r="D59" s="54">
        <v>215514.43</v>
      </c>
      <c r="E59" s="1">
        <f t="shared" si="10"/>
        <v>100</v>
      </c>
      <c r="F59" s="1">
        <v>100</v>
      </c>
      <c r="G59" s="55">
        <v>0.9</v>
      </c>
      <c r="H59" s="52">
        <f t="shared" si="3"/>
        <v>0</v>
      </c>
      <c r="J59" s="53"/>
    </row>
    <row r="60" spans="1:10" s="6" customFormat="1" ht="14.25" customHeight="1" x14ac:dyDescent="0.2">
      <c r="A60" s="11" t="s">
        <v>55</v>
      </c>
      <c r="B60" s="26" t="s">
        <v>57</v>
      </c>
      <c r="C60" s="57">
        <f>C61</f>
        <v>500</v>
      </c>
      <c r="D60" s="57">
        <f>D61</f>
        <v>0</v>
      </c>
      <c r="E60" s="7">
        <f t="shared" si="10"/>
        <v>0</v>
      </c>
      <c r="F60" s="7">
        <v>100</v>
      </c>
      <c r="G60" s="47">
        <f t="shared" si="2"/>
        <v>0</v>
      </c>
      <c r="H60" s="58">
        <f t="shared" si="3"/>
        <v>500</v>
      </c>
      <c r="J60" s="49"/>
    </row>
    <row r="61" spans="1:10" ht="14.25" customHeight="1" x14ac:dyDescent="0.2">
      <c r="A61" s="9" t="s">
        <v>56</v>
      </c>
      <c r="B61" s="27" t="s">
        <v>83</v>
      </c>
      <c r="C61" s="54">
        <v>500</v>
      </c>
      <c r="D61" s="54">
        <v>0</v>
      </c>
      <c r="E61" s="1">
        <f t="shared" si="10"/>
        <v>0</v>
      </c>
      <c r="F61" s="1">
        <v>100</v>
      </c>
      <c r="G61" s="55">
        <f t="shared" si="2"/>
        <v>0</v>
      </c>
      <c r="H61" s="52">
        <f t="shared" si="3"/>
        <v>500</v>
      </c>
      <c r="J61" s="53"/>
    </row>
    <row r="62" spans="1:10" s="6" customFormat="1" ht="22.5" customHeight="1" x14ac:dyDescent="0.2">
      <c r="A62" s="11" t="s">
        <v>54</v>
      </c>
      <c r="B62" s="28" t="s">
        <v>84</v>
      </c>
      <c r="C62" s="57">
        <f>C63</f>
        <v>3512226.78</v>
      </c>
      <c r="D62" s="57">
        <f>D63</f>
        <v>3512226.78</v>
      </c>
      <c r="E62" s="7">
        <f t="shared" si="10"/>
        <v>100</v>
      </c>
      <c r="F62" s="7">
        <v>100</v>
      </c>
      <c r="G62" s="47">
        <f t="shared" si="2"/>
        <v>13.805608577267305</v>
      </c>
      <c r="H62" s="58">
        <f t="shared" si="3"/>
        <v>0</v>
      </c>
      <c r="I62" s="6">
        <v>13.8</v>
      </c>
      <c r="J62" s="49"/>
    </row>
    <row r="63" spans="1:10" ht="15" customHeight="1" x14ac:dyDescent="0.2">
      <c r="A63" s="12">
        <v>1403</v>
      </c>
      <c r="B63" s="27" t="s">
        <v>85</v>
      </c>
      <c r="C63" s="51">
        <v>3512226.78</v>
      </c>
      <c r="D63" s="54">
        <v>3512226.78</v>
      </c>
      <c r="E63" s="1">
        <f t="shared" si="10"/>
        <v>100</v>
      </c>
      <c r="F63" s="1">
        <v>100</v>
      </c>
      <c r="G63" s="55">
        <f t="shared" si="2"/>
        <v>13.805608577267305</v>
      </c>
      <c r="H63" s="52">
        <f t="shared" si="3"/>
        <v>0</v>
      </c>
      <c r="J63" s="53"/>
    </row>
    <row r="64" spans="1:10" s="6" customFormat="1" ht="13.15" customHeight="1" x14ac:dyDescent="0.2">
      <c r="A64" s="35"/>
      <c r="B64" s="21" t="s">
        <v>93</v>
      </c>
      <c r="C64" s="57">
        <f>C12+C27+C32+C35+C43+C49+C55+C58+C61+C62+C47</f>
        <v>25656926.370000001</v>
      </c>
      <c r="D64" s="57">
        <f>D12+D27+D32+D43+D49+D55+D58+D60+D62+D35+D47</f>
        <v>25440579.170000002</v>
      </c>
      <c r="E64" s="7">
        <f t="shared" si="10"/>
        <v>99.156768831620568</v>
      </c>
      <c r="F64" s="7">
        <v>100</v>
      </c>
      <c r="G64" s="47">
        <v>100</v>
      </c>
      <c r="H64" s="58">
        <f>C64-D64</f>
        <v>216347.19999999925</v>
      </c>
      <c r="I64" s="2">
        <f>I12+I27+I32+I35+I43+I47+I49+I55+I58+I62</f>
        <v>99.999999999999986</v>
      </c>
    </row>
    <row r="65" spans="1:8" s="6" customFormat="1" ht="13.15" customHeight="1" x14ac:dyDescent="0.2">
      <c r="A65" s="35"/>
      <c r="B65" s="18" t="s">
        <v>95</v>
      </c>
      <c r="C65" s="57">
        <f>C66+C67</f>
        <v>11541658.25</v>
      </c>
      <c r="D65" s="57">
        <f>D66+D67</f>
        <v>11452115.549999999</v>
      </c>
      <c r="E65" s="7">
        <f t="shared" si="10"/>
        <v>99.22417820680144</v>
      </c>
      <c r="F65" s="7">
        <f>D65/D$64*100</f>
        <v>45.015152656212102</v>
      </c>
      <c r="G65" s="47">
        <f t="shared" si="2"/>
        <v>45.015152656212102</v>
      </c>
      <c r="H65" s="58">
        <f t="shared" si="3"/>
        <v>89542.700000001118</v>
      </c>
    </row>
    <row r="66" spans="1:8" ht="13.15" customHeight="1" x14ac:dyDescent="0.2">
      <c r="A66" s="13"/>
      <c r="B66" s="29" t="s">
        <v>37</v>
      </c>
      <c r="C66" s="61">
        <f>C14+C30+C52+C38</f>
        <v>8671580.2400000002</v>
      </c>
      <c r="D66" s="61">
        <f>D14+D30+D52+D38</f>
        <v>8582037.5399999991</v>
      </c>
      <c r="E66" s="62">
        <f t="shared" si="10"/>
        <v>98.96740043311874</v>
      </c>
      <c r="F66" s="62">
        <f>D66/D$64*100</f>
        <v>33.73365630810833</v>
      </c>
      <c r="G66" s="47">
        <f t="shared" si="2"/>
        <v>33.73365630810833</v>
      </c>
      <c r="H66" s="63">
        <f>C66-D66</f>
        <v>89542.700000001118</v>
      </c>
    </row>
    <row r="67" spans="1:8" ht="13.15" customHeight="1" x14ac:dyDescent="0.2">
      <c r="A67" s="13"/>
      <c r="B67" s="29" t="s">
        <v>38</v>
      </c>
      <c r="C67" s="61">
        <f>C15+C31+C53+C39</f>
        <v>2870078.01</v>
      </c>
      <c r="D67" s="61">
        <f>D15+D31+D53+D39</f>
        <v>2870078.01</v>
      </c>
      <c r="E67" s="62">
        <f t="shared" si="10"/>
        <v>100.00000000000001</v>
      </c>
      <c r="F67" s="62">
        <f t="shared" ref="F67:F69" si="11">D67/D$64*100</f>
        <v>11.281496348103774</v>
      </c>
      <c r="G67" s="47">
        <f t="shared" si="2"/>
        <v>11.281496348103774</v>
      </c>
      <c r="H67" s="63">
        <f t="shared" si="3"/>
        <v>0</v>
      </c>
    </row>
    <row r="68" spans="1:8" ht="13.15" customHeight="1" x14ac:dyDescent="0.2">
      <c r="A68" s="13"/>
      <c r="B68" s="29" t="s">
        <v>70</v>
      </c>
      <c r="C68" s="64">
        <v>1154148.28</v>
      </c>
      <c r="D68" s="64">
        <v>1154148.28</v>
      </c>
      <c r="E68" s="62">
        <f t="shared" si="10"/>
        <v>100</v>
      </c>
      <c r="F68" s="62">
        <f t="shared" si="11"/>
        <v>4.5366431019030919</v>
      </c>
      <c r="G68" s="47">
        <f t="shared" si="2"/>
        <v>4.5366431019030919</v>
      </c>
      <c r="H68" s="63">
        <f t="shared" si="3"/>
        <v>0</v>
      </c>
    </row>
    <row r="69" spans="1:8" ht="13.15" customHeight="1" x14ac:dyDescent="0.2">
      <c r="A69" s="13"/>
      <c r="B69" s="16" t="s">
        <v>10</v>
      </c>
      <c r="C69" s="64">
        <v>528527</v>
      </c>
      <c r="D69" s="64">
        <v>528527</v>
      </c>
      <c r="E69" s="62">
        <f t="shared" si="10"/>
        <v>100</v>
      </c>
      <c r="F69" s="62">
        <f t="shared" si="11"/>
        <v>2.0774959424793629</v>
      </c>
      <c r="G69" s="47">
        <f>SUM(D69/D$64*100)</f>
        <v>2.0774959424793629</v>
      </c>
      <c r="H69" s="63">
        <f>C69-D69</f>
        <v>0</v>
      </c>
    </row>
    <row r="70" spans="1:8" ht="13.15" customHeight="1" x14ac:dyDescent="0.2">
      <c r="A70" s="13"/>
      <c r="B70" s="30" t="s">
        <v>4</v>
      </c>
      <c r="C70" s="54">
        <f>C76-C64</f>
        <v>-334871.10000000149</v>
      </c>
      <c r="D70" s="54">
        <f>D76-D64</f>
        <v>-90797.460000000894</v>
      </c>
      <c r="E70" s="8"/>
      <c r="F70" s="65"/>
      <c r="G70" s="47"/>
      <c r="H70" s="65"/>
    </row>
    <row r="71" spans="1:8" ht="13.15" customHeight="1" x14ac:dyDescent="0.2">
      <c r="A71" s="13"/>
      <c r="B71" s="30" t="s">
        <v>27</v>
      </c>
      <c r="C71" s="54">
        <v>0</v>
      </c>
      <c r="D71" s="54">
        <v>0</v>
      </c>
      <c r="E71" s="66"/>
      <c r="F71" s="67"/>
      <c r="G71" s="47"/>
      <c r="H71" s="67"/>
    </row>
    <row r="72" spans="1:8" ht="13.15" customHeight="1" x14ac:dyDescent="0.2">
      <c r="A72" s="13"/>
      <c r="B72" s="30" t="s">
        <v>11</v>
      </c>
      <c r="C72" s="54">
        <v>62000</v>
      </c>
      <c r="D72" s="54">
        <v>0</v>
      </c>
      <c r="E72" s="68"/>
      <c r="F72" s="67"/>
      <c r="G72" s="71"/>
      <c r="H72" s="67"/>
    </row>
    <row r="73" spans="1:8" ht="13.15" customHeight="1" x14ac:dyDescent="0.2">
      <c r="A73" s="13"/>
      <c r="B73" s="30" t="s">
        <v>9</v>
      </c>
      <c r="C73" s="54">
        <f>C74+C75</f>
        <v>272871.10000000149</v>
      </c>
      <c r="D73" s="54">
        <f>SUM(D74+D75)</f>
        <v>90797.460000000894</v>
      </c>
      <c r="E73" s="68"/>
      <c r="F73" s="67"/>
      <c r="G73" s="71"/>
      <c r="H73" s="67"/>
    </row>
    <row r="74" spans="1:8" ht="13.15" customHeight="1" x14ac:dyDescent="0.2">
      <c r="A74" s="13"/>
      <c r="B74" s="29" t="s">
        <v>86</v>
      </c>
      <c r="C74" s="61">
        <f>-C76-C72</f>
        <v>-25384055.27</v>
      </c>
      <c r="D74" s="61">
        <v>-25466910.239999998</v>
      </c>
      <c r="E74" s="68"/>
      <c r="F74" s="67"/>
      <c r="G74" s="71"/>
      <c r="H74" s="67"/>
    </row>
    <row r="75" spans="1:8" ht="13.15" customHeight="1" x14ac:dyDescent="0.2">
      <c r="A75" s="13"/>
      <c r="B75" s="29" t="s">
        <v>87</v>
      </c>
      <c r="C75" s="61">
        <f>C64+C71</f>
        <v>25656926.370000001</v>
      </c>
      <c r="D75" s="61">
        <v>25557707.699999999</v>
      </c>
      <c r="E75" s="68"/>
      <c r="F75" s="67"/>
      <c r="G75" s="71"/>
      <c r="H75" s="67"/>
    </row>
    <row r="76" spans="1:8" ht="13.15" customHeight="1" x14ac:dyDescent="0.2">
      <c r="A76" s="14"/>
      <c r="B76" s="31" t="s">
        <v>94</v>
      </c>
      <c r="C76" s="57">
        <v>25322055.27</v>
      </c>
      <c r="D76" s="57">
        <v>25349781.710000001</v>
      </c>
      <c r="E76" s="68"/>
      <c r="F76" s="67"/>
      <c r="G76" s="72"/>
      <c r="H76" s="67"/>
    </row>
    <row r="77" spans="1:8" ht="13.15" customHeight="1" x14ac:dyDescent="0.2">
      <c r="A77" s="15"/>
      <c r="B77" s="30" t="s">
        <v>33</v>
      </c>
      <c r="C77" s="54">
        <v>16288000</v>
      </c>
      <c r="D77" s="54">
        <v>16288000</v>
      </c>
      <c r="E77" s="68"/>
      <c r="F77" s="67"/>
      <c r="G77" s="72"/>
      <c r="H77" s="67"/>
    </row>
    <row r="78" spans="1:8" ht="13.15" customHeight="1" x14ac:dyDescent="0.2">
      <c r="A78" s="15"/>
      <c r="B78" s="30" t="s">
        <v>98</v>
      </c>
      <c r="C78" s="54">
        <f>C76-C77</f>
        <v>9034055.2699999996</v>
      </c>
      <c r="D78" s="54">
        <f>D76-D77</f>
        <v>9061781.7100000009</v>
      </c>
      <c r="E78" s="68"/>
      <c r="F78" s="67"/>
      <c r="G78" s="72"/>
      <c r="H78" s="67"/>
    </row>
    <row r="79" spans="1:8" ht="13.15" customHeight="1" x14ac:dyDescent="0.2">
      <c r="A79" s="13"/>
      <c r="B79" s="32" t="s">
        <v>88</v>
      </c>
      <c r="C79" s="54"/>
      <c r="D79" s="54">
        <v>65.8</v>
      </c>
      <c r="E79" s="66"/>
      <c r="F79" s="67"/>
      <c r="G79" s="71"/>
      <c r="H79" s="67"/>
    </row>
    <row r="80" spans="1:8" ht="13.15" customHeight="1" x14ac:dyDescent="0.2">
      <c r="B80" s="4"/>
      <c r="E80" s="3"/>
    </row>
    <row r="81" spans="1:11" x14ac:dyDescent="0.2">
      <c r="B81" s="4"/>
    </row>
    <row r="82" spans="1:11" ht="15.75" x14ac:dyDescent="0.25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</row>
    <row r="83" spans="1:11" ht="15.75" x14ac:dyDescent="0.25">
      <c r="A83" s="73"/>
      <c r="B83" s="73"/>
      <c r="C83" s="73"/>
      <c r="D83" s="73"/>
      <c r="E83" s="73"/>
      <c r="F83" s="73"/>
      <c r="G83" s="73"/>
      <c r="H83" s="73"/>
      <c r="I83" s="73"/>
      <c r="J83" s="73"/>
      <c r="K83" s="73"/>
    </row>
    <row r="84" spans="1:11" ht="15.75" x14ac:dyDescent="0.25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</row>
    <row r="85" spans="1:11" ht="15.75" x14ac:dyDescent="0.25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</row>
  </sheetData>
  <autoFilter ref="A8:K80" xr:uid="{00000000-0009-0000-0000-000000000000}"/>
  <mergeCells count="14">
    <mergeCell ref="A82:K82"/>
    <mergeCell ref="A83:K83"/>
    <mergeCell ref="A84:K84"/>
    <mergeCell ref="A85:K85"/>
    <mergeCell ref="A5:H5"/>
    <mergeCell ref="A6:H6"/>
    <mergeCell ref="A7:H7"/>
    <mergeCell ref="A10:A11"/>
    <mergeCell ref="B10:B11"/>
    <mergeCell ref="C10:C11"/>
    <mergeCell ref="D10:D11"/>
    <mergeCell ref="F10:F11"/>
    <mergeCell ref="G10:G11"/>
    <mergeCell ref="H10:H11"/>
  </mergeCells>
  <pageMargins left="0.98425196850393704" right="0.19685039370078741" top="0" bottom="0.19685039370078741" header="0.51181102362204722" footer="0.51181102362204722"/>
  <pageSetup paperSize="9" scale="75" orientation="portrait" horizontalDpi="120" verticalDpi="72" r:id="rId1"/>
  <headerFooter alignWithMargins="0"/>
  <rowBreaks count="1" manualBreakCount="1">
    <brk id="8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Ларионова</cp:lastModifiedBy>
  <cp:lastPrinted>2024-03-25T05:25:43Z</cp:lastPrinted>
  <dcterms:created xsi:type="dcterms:W3CDTF">2000-08-14T07:55:15Z</dcterms:created>
  <dcterms:modified xsi:type="dcterms:W3CDTF">2024-03-25T05:26:17Z</dcterms:modified>
</cp:coreProperties>
</file>