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БЮДЖЕТ 2024\Исполнение 2024\Исполнение 1 полугодие\ЕДОГОН исполнение 1 полугодие 2024 г\"/>
    </mc:Choice>
  </mc:AlternateContent>
  <xr:revisionPtr revIDLastSave="0" documentId="13_ncr:1_{9247164C-480B-4156-8206-DAF0689035E7}" xr6:coauthVersionLast="36" xr6:coauthVersionMax="36" xr10:uidLastSave="{00000000-0000-0000-0000-000000000000}"/>
  <bookViews>
    <workbookView xWindow="105" yWindow="15" windowWidth="9405" windowHeight="4605" tabRatio="924" xr2:uid="{00000000-000D-0000-FFFF-FFFF00000000}"/>
  </bookViews>
  <sheets>
    <sheet name="Едогон" sheetId="2" r:id="rId1"/>
  </sheets>
  <definedNames>
    <definedName name="_xlnm._FilterDatabase" localSheetId="0" hidden="1">Едогон!$A$12:$K$83</definedName>
    <definedName name="_xlnm.Print_Area" localSheetId="0">Едогон!$A$1:$J$83</definedName>
  </definedNames>
  <calcPr calcId="191029"/>
</workbook>
</file>

<file path=xl/calcChain.xml><?xml version="1.0" encoding="utf-8"?>
<calcChain xmlns="http://schemas.openxmlformats.org/spreadsheetml/2006/main">
  <c r="G61" i="2" l="1"/>
  <c r="G62" i="2"/>
  <c r="I56" i="2"/>
  <c r="I54" i="2"/>
  <c r="H56" i="2"/>
  <c r="G44" i="2"/>
  <c r="K67" i="2" l="1"/>
  <c r="I67" i="2"/>
  <c r="I13" i="2"/>
  <c r="I29" i="2"/>
  <c r="I65" i="2"/>
  <c r="I61" i="2"/>
  <c r="I58" i="2"/>
  <c r="I51" i="2"/>
  <c r="I45" i="2"/>
  <c r="I37" i="2"/>
  <c r="H67" i="2"/>
  <c r="F67" i="2" l="1"/>
  <c r="D29" i="2" l="1"/>
  <c r="D67" i="2" s="1"/>
  <c r="C29" i="2"/>
  <c r="C37" i="2"/>
  <c r="D45" i="2"/>
  <c r="E45" i="2"/>
  <c r="E29" i="2" l="1"/>
  <c r="H29" i="2"/>
  <c r="F29" i="2" l="1"/>
  <c r="G29" i="2"/>
  <c r="F49" i="2"/>
  <c r="F50" i="2"/>
  <c r="F63" i="2"/>
  <c r="F64" i="2"/>
  <c r="E17" i="2" l="1"/>
  <c r="E19" i="2"/>
  <c r="E20" i="2"/>
  <c r="E21" i="2"/>
  <c r="E22" i="2"/>
  <c r="E24" i="2"/>
  <c r="E25" i="2"/>
  <c r="E26" i="2"/>
  <c r="E27" i="2"/>
  <c r="F27" i="2" s="1"/>
  <c r="E28" i="2"/>
  <c r="E30" i="2"/>
  <c r="E32" i="2"/>
  <c r="E33" i="2"/>
  <c r="E35" i="2"/>
  <c r="E36" i="2"/>
  <c r="F36" i="2" s="1"/>
  <c r="E38" i="2"/>
  <c r="E39" i="2"/>
  <c r="E40" i="2"/>
  <c r="E41" i="2"/>
  <c r="E42" i="2"/>
  <c r="E43" i="2"/>
  <c r="E44" i="2"/>
  <c r="E46" i="2"/>
  <c r="E47" i="2"/>
  <c r="E48" i="2"/>
  <c r="E49" i="2"/>
  <c r="E50" i="2"/>
  <c r="E52" i="2"/>
  <c r="E54" i="2"/>
  <c r="E55" i="2"/>
  <c r="E56" i="2"/>
  <c r="E57" i="2"/>
  <c r="E59" i="2"/>
  <c r="E60" i="2"/>
  <c r="E62" i="2"/>
  <c r="F62" i="2" s="1"/>
  <c r="E63" i="2"/>
  <c r="E64" i="2"/>
  <c r="E66" i="2"/>
  <c r="E72" i="2"/>
  <c r="E73" i="2"/>
  <c r="F73" i="2" s="1"/>
  <c r="E77" i="2"/>
  <c r="E82" i="2"/>
  <c r="F72" i="2" l="1"/>
  <c r="G72" i="2"/>
  <c r="F66" i="2"/>
  <c r="G66" i="2"/>
  <c r="F59" i="2"/>
  <c r="G59" i="2"/>
  <c r="F52" i="2"/>
  <c r="G52" i="2"/>
  <c r="F48" i="2"/>
  <c r="G48" i="2"/>
  <c r="F47" i="2"/>
  <c r="G47" i="2"/>
  <c r="F43" i="2"/>
  <c r="G43" i="2"/>
  <c r="F44" i="2"/>
  <c r="H30" i="2"/>
  <c r="G30" i="2"/>
  <c r="F30" i="2"/>
  <c r="G28" i="2"/>
  <c r="F28" i="2"/>
  <c r="G22" i="2"/>
  <c r="F22" i="2"/>
  <c r="F55" i="2"/>
  <c r="G55" i="2"/>
  <c r="F54" i="2"/>
  <c r="G54" i="2"/>
  <c r="F56" i="2"/>
  <c r="G56" i="2"/>
  <c r="H32" i="2"/>
  <c r="F32" i="2"/>
  <c r="G32" i="2"/>
  <c r="H33" i="2"/>
  <c r="F33" i="2"/>
  <c r="G33" i="2"/>
  <c r="G24" i="2"/>
  <c r="F24" i="2"/>
  <c r="F25" i="2"/>
  <c r="G25" i="2"/>
  <c r="G21" i="2"/>
  <c r="F21" i="2"/>
  <c r="C23" i="2"/>
  <c r="D71" i="2" l="1"/>
  <c r="E71" i="2" s="1"/>
  <c r="C71" i="2"/>
  <c r="D18" i="2"/>
  <c r="E18" i="2" s="1"/>
  <c r="C18" i="2"/>
  <c r="J21" i="2"/>
  <c r="F71" i="2" l="1"/>
  <c r="G71" i="2"/>
  <c r="J56" i="2"/>
  <c r="J71" i="2"/>
  <c r="D53" i="2"/>
  <c r="E53" i="2" s="1"/>
  <c r="C53" i="2"/>
  <c r="F53" i="2" l="1"/>
  <c r="G53" i="2"/>
  <c r="F19" i="2"/>
  <c r="F20" i="2"/>
  <c r="D70" i="2" l="1"/>
  <c r="E70" i="2" s="1"/>
  <c r="D69" i="2"/>
  <c r="E69" i="2" s="1"/>
  <c r="C70" i="2"/>
  <c r="C69" i="2"/>
  <c r="D16" i="2"/>
  <c r="E16" i="2" s="1"/>
  <c r="D15" i="2"/>
  <c r="E15" i="2" s="1"/>
  <c r="C16" i="2"/>
  <c r="C15" i="2"/>
  <c r="G20" i="2"/>
  <c r="G19" i="2"/>
  <c r="D58" i="2"/>
  <c r="E58" i="2" s="1"/>
  <c r="H63" i="2" l="1"/>
  <c r="H64" i="2"/>
  <c r="H62" i="2"/>
  <c r="H60" i="2"/>
  <c r="H58" i="2"/>
  <c r="G58" i="2"/>
  <c r="H59" i="2"/>
  <c r="F69" i="2"/>
  <c r="G69" i="2"/>
  <c r="F70" i="2"/>
  <c r="G70" i="2"/>
  <c r="C14" i="2"/>
  <c r="D68" i="2"/>
  <c r="E68" i="2" s="1"/>
  <c r="C68" i="2"/>
  <c r="G15" i="2"/>
  <c r="G16" i="2"/>
  <c r="F15" i="2"/>
  <c r="F16" i="2"/>
  <c r="F68" i="2" l="1"/>
  <c r="G68" i="2"/>
  <c r="D82" i="2"/>
  <c r="C82" i="2"/>
  <c r="D78" i="2"/>
  <c r="C78" i="2"/>
  <c r="D65" i="2"/>
  <c r="E65" i="2" s="1"/>
  <c r="C65" i="2"/>
  <c r="D63" i="2"/>
  <c r="C63" i="2"/>
  <c r="D61" i="2"/>
  <c r="E61" i="2" s="1"/>
  <c r="C61" i="2"/>
  <c r="C58" i="2"/>
  <c r="F58" i="2" s="1"/>
  <c r="D51" i="2"/>
  <c r="E51" i="2" s="1"/>
  <c r="C51" i="2"/>
  <c r="D49" i="2"/>
  <c r="C49" i="2"/>
  <c r="C45" i="2"/>
  <c r="D39" i="2"/>
  <c r="C39" i="2"/>
  <c r="D37" i="2"/>
  <c r="E37" i="2" s="1"/>
  <c r="D34" i="2"/>
  <c r="E34" i="2" s="1"/>
  <c r="F34" i="2" s="1"/>
  <c r="C34" i="2"/>
  <c r="D31" i="2"/>
  <c r="E31" i="2" s="1"/>
  <c r="C31" i="2"/>
  <c r="D23" i="2"/>
  <c r="E23" i="2" s="1"/>
  <c r="D13" i="2"/>
  <c r="E13" i="2" s="1"/>
  <c r="H65" i="2" l="1"/>
  <c r="F65" i="2"/>
  <c r="G65" i="2"/>
  <c r="H66" i="2"/>
  <c r="F61" i="2"/>
  <c r="H61" i="2"/>
  <c r="H57" i="2"/>
  <c r="H51" i="2"/>
  <c r="G51" i="2"/>
  <c r="F51" i="2"/>
  <c r="H52" i="2"/>
  <c r="H54" i="2"/>
  <c r="H55" i="2"/>
  <c r="H53" i="2"/>
  <c r="H46" i="2"/>
  <c r="H45" i="2"/>
  <c r="F45" i="2"/>
  <c r="G45" i="2"/>
  <c r="H48" i="2"/>
  <c r="H47" i="2"/>
  <c r="H40" i="2"/>
  <c r="H41" i="2"/>
  <c r="H37" i="2"/>
  <c r="H38" i="2"/>
  <c r="H39" i="2"/>
  <c r="F37" i="2"/>
  <c r="G37" i="2"/>
  <c r="H43" i="2"/>
  <c r="H42" i="2"/>
  <c r="H44" i="2"/>
  <c r="H49" i="2"/>
  <c r="H50" i="2"/>
  <c r="H28" i="2"/>
  <c r="H36" i="2"/>
  <c r="H27" i="2"/>
  <c r="H22" i="2"/>
  <c r="H35" i="2"/>
  <c r="H26" i="2"/>
  <c r="H25" i="2"/>
  <c r="H21" i="2"/>
  <c r="H24" i="2"/>
  <c r="H31" i="2"/>
  <c r="F31" i="2"/>
  <c r="G31" i="2"/>
  <c r="H23" i="2"/>
  <c r="G23" i="2"/>
  <c r="F23" i="2"/>
  <c r="C13" i="2"/>
  <c r="C67" i="2" s="1"/>
  <c r="F18" i="2"/>
  <c r="E67" i="2"/>
  <c r="G18" i="2"/>
  <c r="D14" i="2"/>
  <c r="E14" i="2" s="1"/>
  <c r="F14" i="2" s="1"/>
  <c r="E74" i="2" l="1"/>
  <c r="I59" i="2"/>
  <c r="G67" i="2"/>
  <c r="F17" i="2"/>
  <c r="D79" i="2"/>
  <c r="D77" i="2" s="1"/>
  <c r="D74" i="2"/>
  <c r="C79" i="2"/>
  <c r="C77" i="2" s="1"/>
  <c r="C74" i="2"/>
  <c r="G17" i="2"/>
  <c r="G14" i="2"/>
  <c r="H14" i="2"/>
  <c r="J31" i="2"/>
  <c r="H17" i="2" l="1"/>
  <c r="H16" i="2"/>
  <c r="H15" i="2"/>
  <c r="H19" i="2"/>
  <c r="H20" i="2"/>
  <c r="H18" i="2"/>
  <c r="F13" i="2"/>
  <c r="I21" i="2" l="1"/>
  <c r="I72" i="2"/>
  <c r="I71" i="2"/>
  <c r="I70" i="2"/>
  <c r="I69" i="2"/>
  <c r="I68" i="2"/>
  <c r="I14" i="2"/>
  <c r="I30" i="2"/>
  <c r="I33" i="2"/>
  <c r="I31" i="2"/>
  <c r="I32" i="2"/>
  <c r="I15" i="2"/>
  <c r="J18" i="2"/>
  <c r="J73" i="2"/>
  <c r="J72" i="2"/>
  <c r="J66" i="2"/>
  <c r="J64" i="2"/>
  <c r="J62" i="2"/>
  <c r="J60" i="2"/>
  <c r="J59" i="2"/>
  <c r="J58" i="2"/>
  <c r="J57" i="2"/>
  <c r="J55" i="2"/>
  <c r="J54" i="2"/>
  <c r="J52" i="2"/>
  <c r="J50" i="2"/>
  <c r="J48" i="2"/>
  <c r="J47" i="2"/>
  <c r="J46" i="2"/>
  <c r="J44" i="2"/>
  <c r="J43" i="2"/>
  <c r="J42" i="2"/>
  <c r="J41" i="2"/>
  <c r="J40" i="2"/>
  <c r="J38" i="2"/>
  <c r="J36" i="2"/>
  <c r="J35" i="2"/>
  <c r="J33" i="2"/>
  <c r="J32" i="2"/>
  <c r="J28" i="2"/>
  <c r="J27" i="2"/>
  <c r="J26" i="2"/>
  <c r="J25" i="2"/>
  <c r="J24" i="2"/>
  <c r="J23" i="2"/>
  <c r="J22" i="2"/>
  <c r="J20" i="2"/>
  <c r="J19" i="2"/>
  <c r="J34" i="2" l="1"/>
  <c r="J39" i="2"/>
  <c r="J53" i="2"/>
  <c r="J61" i="2"/>
  <c r="J37" i="2"/>
  <c r="J45" i="2"/>
  <c r="J51" i="2"/>
  <c r="J63" i="2"/>
  <c r="J65" i="2"/>
  <c r="J14" i="2"/>
  <c r="J16" i="2"/>
  <c r="J17" i="2"/>
  <c r="J49" i="2"/>
  <c r="J70" i="2"/>
  <c r="J15" i="2"/>
  <c r="J30" i="2" l="1"/>
  <c r="G13" i="2"/>
  <c r="J13" i="2"/>
  <c r="J68" i="2"/>
  <c r="J29" i="2"/>
  <c r="J69" i="2"/>
  <c r="I66" i="2" l="1"/>
  <c r="I62" i="2"/>
  <c r="I57" i="2"/>
  <c r="I55" i="2"/>
  <c r="I50" i="2"/>
  <c r="I47" i="2"/>
  <c r="I42" i="2"/>
  <c r="I41" i="2"/>
  <c r="I40" i="2"/>
  <c r="I36" i="2"/>
  <c r="I28" i="2"/>
  <c r="I26" i="2"/>
  <c r="I25" i="2"/>
  <c r="I24" i="2"/>
  <c r="I22" i="2"/>
  <c r="I20" i="2"/>
  <c r="I27" i="2"/>
  <c r="I73" i="2"/>
  <c r="I64" i="2"/>
  <c r="I60" i="2"/>
  <c r="I52" i="2"/>
  <c r="I48" i="2"/>
  <c r="I46" i="2"/>
  <c r="I44" i="2"/>
  <c r="I43" i="2"/>
  <c r="I38" i="2"/>
  <c r="I35" i="2"/>
  <c r="I19" i="2"/>
  <c r="I49" i="2"/>
  <c r="I39" i="2"/>
  <c r="I18" i="2"/>
  <c r="I17" i="2"/>
  <c r="I23" i="2"/>
  <c r="I34" i="2"/>
  <c r="I63" i="2"/>
  <c r="I16" i="2"/>
  <c r="I53" i="2"/>
  <c r="J67" i="2"/>
</calcChain>
</file>

<file path=xl/sharedStrings.xml><?xml version="1.0" encoding="utf-8"?>
<sst xmlns="http://schemas.openxmlformats.org/spreadsheetml/2006/main" count="122" uniqueCount="113">
  <si>
    <t>Расходы</t>
  </si>
  <si>
    <t>Гос.управ.и органы мест.управ.</t>
  </si>
  <si>
    <t>в том числе зарплата</t>
  </si>
  <si>
    <t>Образование</t>
  </si>
  <si>
    <t>Социальная политика</t>
  </si>
  <si>
    <t>Превышение доходов над расходами</t>
  </si>
  <si>
    <t xml:space="preserve">зарплата с начислениями </t>
  </si>
  <si>
    <t>зарплата с начислениями</t>
  </si>
  <si>
    <t>в том числе  зарплата</t>
  </si>
  <si>
    <t xml:space="preserve">                    начисления</t>
  </si>
  <si>
    <t>Изменение ост-ка средств на счетах</t>
  </si>
  <si>
    <t>Приобретение</t>
  </si>
  <si>
    <t>Прочие источники внутр.финансир.</t>
  </si>
  <si>
    <t>0100</t>
  </si>
  <si>
    <t>0700</t>
  </si>
  <si>
    <t>Резервный фонд</t>
  </si>
  <si>
    <t>0800</t>
  </si>
  <si>
    <t>0102</t>
  </si>
  <si>
    <t>0104</t>
  </si>
  <si>
    <t xml:space="preserve">                   начисления  </t>
  </si>
  <si>
    <t xml:space="preserve">                     начисления  </t>
  </si>
  <si>
    <t>0300</t>
  </si>
  <si>
    <t>0500</t>
  </si>
  <si>
    <t>0502</t>
  </si>
  <si>
    <t>1000</t>
  </si>
  <si>
    <t>Национальная безопасность и правоохранительная деятельность</t>
  </si>
  <si>
    <t>0309</t>
  </si>
  <si>
    <t>0801</t>
  </si>
  <si>
    <t>Бюджетный кредит</t>
  </si>
  <si>
    <t>Глава администрации поселения</t>
  </si>
  <si>
    <t>Центральный аппарат</t>
  </si>
  <si>
    <t>Жилищно-коммунальное хозяйство</t>
  </si>
  <si>
    <t>Культура</t>
  </si>
  <si>
    <t>1100</t>
  </si>
  <si>
    <t>в том числе внутренние обороты</t>
  </si>
  <si>
    <t>0203</t>
  </si>
  <si>
    <t>Мобилизационная и вневойсковая подготовка</t>
  </si>
  <si>
    <t>Зарплата с начислениями - всего</t>
  </si>
  <si>
    <t xml:space="preserve">           в том числе зарплата</t>
  </si>
  <si>
    <t xml:space="preserve">                       начисления на опл. труда</t>
  </si>
  <si>
    <t>0501</t>
  </si>
  <si>
    <t>Жилищное хозяйство</t>
  </si>
  <si>
    <t>0503</t>
  </si>
  <si>
    <t>Благоустройство</t>
  </si>
  <si>
    <t>1001</t>
  </si>
  <si>
    <t>Пенсионное обеспечение</t>
  </si>
  <si>
    <t>Другие вопросы в области культуры</t>
  </si>
  <si>
    <t>0111</t>
  </si>
  <si>
    <t>Обеспечение пожарной безопасности</t>
  </si>
  <si>
    <t>0107</t>
  </si>
  <si>
    <t>Обеспечение проведения выборов и референдумов</t>
  </si>
  <si>
    <t>Защита населения и территории от последствий чрезвычайных ситуаций природного и техногенного характера,гражданская оборона</t>
  </si>
  <si>
    <t>0804</t>
  </si>
  <si>
    <t>Физическая культура и спорт</t>
  </si>
  <si>
    <t xml:space="preserve">Физическая культура </t>
  </si>
  <si>
    <t>1400</t>
  </si>
  <si>
    <t>1300</t>
  </si>
  <si>
    <t>1301</t>
  </si>
  <si>
    <t>Обслуживание государственного и муниципального долга</t>
  </si>
  <si>
    <t>0401</t>
  </si>
  <si>
    <t>Общеэкономические вопросы</t>
  </si>
  <si>
    <t xml:space="preserve">           в том числе: зарплата</t>
  </si>
  <si>
    <t>0400</t>
  </si>
  <si>
    <t>Национальная экономика</t>
  </si>
  <si>
    <t>0314</t>
  </si>
  <si>
    <t>0113</t>
  </si>
  <si>
    <t>Другие общегосударственные вопросы</t>
  </si>
  <si>
    <t>0406</t>
  </si>
  <si>
    <t>Водное хозяйство</t>
  </si>
  <si>
    <t>0409</t>
  </si>
  <si>
    <t>1101</t>
  </si>
  <si>
    <t>Коммунальные услуги</t>
  </si>
  <si>
    <t>1006</t>
  </si>
  <si>
    <t>Другие вопросы в области социальной политики</t>
  </si>
  <si>
    <t>0705</t>
  </si>
  <si>
    <t>Профессиональная подготовка,переподготовка и повышение квалификации</t>
  </si>
  <si>
    <t>0412</t>
  </si>
  <si>
    <t>Другие вопросы в области национальной экономики</t>
  </si>
  <si>
    <t>% выполнения</t>
  </si>
  <si>
    <t>ОТЧЁТ</t>
  </si>
  <si>
    <t>0200</t>
  </si>
  <si>
    <t>Национальная оборона</t>
  </si>
  <si>
    <t>Коммунальное хозяйство</t>
  </si>
  <si>
    <t>Дорожное хозяйство(дорожные фонды)</t>
  </si>
  <si>
    <t>Культура, кинематография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</si>
  <si>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</si>
  <si>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</si>
  <si>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</si>
  <si>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Увеличение остатков бюджетных средств</t>
  </si>
  <si>
    <t>Уменьшение остатков бюджетных средств</t>
  </si>
  <si>
    <t>% направления средств на выплату з.платы</t>
  </si>
  <si>
    <t>к годовому назначению</t>
  </si>
  <si>
    <t>Структура расходов</t>
  </si>
  <si>
    <t>% от общего расхода</t>
  </si>
  <si>
    <t>РзПР</t>
  </si>
  <si>
    <t>ИТОГО РАСХОДЫ</t>
  </si>
  <si>
    <t>ДОХОДЫ</t>
  </si>
  <si>
    <t>ЗАРПЛАТА С НАЧИСЛЕНИЯМИ, ИТОГО</t>
  </si>
  <si>
    <t>Уточненный план год, руб.</t>
  </si>
  <si>
    <t>Отклонение, руб.</t>
  </si>
  <si>
    <t xml:space="preserve">об исполнении бюджета Едогонского муниципального образования по состоянию </t>
  </si>
  <si>
    <t>Доходы за минусом внутренних оборотов</t>
  </si>
  <si>
    <t>Приложение № 2</t>
  </si>
  <si>
    <t>к информации об исполнении бюджета</t>
  </si>
  <si>
    <t>Едогонского муниципального образования</t>
  </si>
  <si>
    <t xml:space="preserve">                             б/лист 266</t>
  </si>
  <si>
    <t xml:space="preserve">                     б/лист 266</t>
  </si>
  <si>
    <t xml:space="preserve">                     ст. 266</t>
  </si>
  <si>
    <t>за 1 полугодие  2024 года</t>
  </si>
  <si>
    <t xml:space="preserve">                   на 01 июля 2024 года по расходам</t>
  </si>
  <si>
    <t>Уточненный план на 01.07.2024 г., руб.</t>
  </si>
  <si>
    <t>Исполнено на 01.07.2024 г., руб.</t>
  </si>
  <si>
    <t>к полугодовому назначению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</si>
</sst>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sz val="8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Fill="1" applyAlignment="1">
      <alignment horizontal="right"/>
    </xf>
    <xf numFmtId="164" fontId="7" fillId="0" borderId="4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" fillId="0" borderId="0" xfId="0" applyFont="1" applyFill="1" applyBorder="1"/>
    <xf numFmtId="0" fontId="3" fillId="0" borderId="4" xfId="0" applyFont="1" applyFill="1" applyBorder="1" applyAlignment="1">
      <alignment horizontal="center" vertical="center" wrapText="1" shrinkToFit="1"/>
    </xf>
    <xf numFmtId="49" fontId="3" fillId="0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4" xfId="0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/>
    <xf numFmtId="164" fontId="7" fillId="0" borderId="4" xfId="0" applyNumberFormat="1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2" fillId="0" borderId="1" xfId="0" applyFont="1" applyFill="1" applyBorder="1"/>
    <xf numFmtId="0" fontId="6" fillId="0" borderId="4" xfId="0" applyNumberFormat="1" applyFont="1" applyFill="1" applyBorder="1" applyAlignment="1">
      <alignment horizontal="center" vertical="center"/>
    </xf>
    <xf numFmtId="0" fontId="2" fillId="0" borderId="6" xfId="0" applyFont="1" applyFill="1" applyBorder="1"/>
    <xf numFmtId="4" fontId="11" fillId="0" borderId="0" xfId="0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Alignment="1">
      <alignment horizontal="left"/>
    </xf>
    <xf numFmtId="164" fontId="6" fillId="0" borderId="4" xfId="0" applyNumberFormat="1" applyFont="1" applyFill="1" applyBorder="1" applyAlignment="1">
      <alignment vertical="center"/>
    </xf>
    <xf numFmtId="164" fontId="10" fillId="0" borderId="4" xfId="0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/>
    <xf numFmtId="0" fontId="4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Border="1" applyAlignment="1" applyProtection="1">
      <alignment horizontal="center" vertical="center" wrapText="1"/>
    </xf>
    <xf numFmtId="4" fontId="7" fillId="0" borderId="4" xfId="0" applyNumberFormat="1" applyFont="1" applyBorder="1" applyAlignment="1" applyProtection="1">
      <alignment horizontal="center" vertical="center"/>
    </xf>
    <xf numFmtId="4" fontId="7" fillId="0" borderId="4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Border="1" applyAlignment="1" applyProtection="1">
      <alignment horizontal="center"/>
    </xf>
    <xf numFmtId="4" fontId="9" fillId="0" borderId="4" xfId="0" applyNumberFormat="1" applyFont="1" applyBorder="1" applyAlignment="1" applyProtection="1">
      <alignment horizontal="center" vertical="center"/>
    </xf>
    <xf numFmtId="0" fontId="3" fillId="0" borderId="4" xfId="0" applyFont="1" applyFill="1" applyBorder="1" applyAlignment="1">
      <alignment horizontal="center" vertical="center" wrapText="1" shrinkToFit="1"/>
    </xf>
    <xf numFmtId="164" fontId="6" fillId="2" borderId="4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 shrinkToFi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8"/>
  <sheetViews>
    <sheetView showGridLines="0" tabSelected="1" view="pageBreakPreview" topLeftCell="A54" zoomScaleNormal="100" zoomScaleSheetLayoutView="100" workbookViewId="0">
      <selection activeCell="E74" sqref="E74"/>
    </sheetView>
  </sheetViews>
  <sheetFormatPr defaultColWidth="9.140625" defaultRowHeight="12" x14ac:dyDescent="0.2"/>
  <cols>
    <col min="1" max="1" width="6.42578125" style="3" customWidth="1"/>
    <col min="2" max="2" width="38.42578125" style="3" customWidth="1"/>
    <col min="3" max="3" width="11.42578125" style="3" customWidth="1"/>
    <col min="4" max="4" width="12.42578125" style="3" customWidth="1"/>
    <col min="5" max="5" width="12.5703125" style="3" customWidth="1"/>
    <col min="6" max="6" width="10.42578125" style="3" customWidth="1"/>
    <col min="7" max="7" width="12.85546875" style="3" customWidth="1"/>
    <col min="8" max="9" width="9.140625" style="3"/>
    <col min="10" max="10" width="8.140625" style="3" customWidth="1"/>
    <col min="11" max="16384" width="9.140625" style="3"/>
  </cols>
  <sheetData>
    <row r="1" spans="1:11" x14ac:dyDescent="0.2">
      <c r="J1" s="1" t="s">
        <v>102</v>
      </c>
    </row>
    <row r="2" spans="1:11" x14ac:dyDescent="0.2">
      <c r="J2" s="1" t="s">
        <v>103</v>
      </c>
    </row>
    <row r="3" spans="1:11" x14ac:dyDescent="0.2">
      <c r="J3" s="1" t="s">
        <v>104</v>
      </c>
    </row>
    <row r="4" spans="1:11" x14ac:dyDescent="0.2">
      <c r="J4" s="1" t="s">
        <v>108</v>
      </c>
    </row>
    <row r="6" spans="1:11" ht="20.100000000000001" customHeight="1" x14ac:dyDescent="0.3">
      <c r="A6" s="58" t="s">
        <v>79</v>
      </c>
      <c r="B6" s="58"/>
      <c r="C6" s="58"/>
      <c r="D6" s="58"/>
      <c r="E6" s="58"/>
      <c r="F6" s="58"/>
      <c r="G6" s="58"/>
      <c r="H6" s="58"/>
      <c r="I6" s="58"/>
      <c r="J6" s="58"/>
    </row>
    <row r="7" spans="1:11" ht="13.5" customHeight="1" x14ac:dyDescent="0.3">
      <c r="A7" s="58" t="s">
        <v>100</v>
      </c>
      <c r="B7" s="58"/>
      <c r="C7" s="58"/>
      <c r="D7" s="58"/>
      <c r="E7" s="58"/>
      <c r="F7" s="58"/>
      <c r="G7" s="58"/>
      <c r="H7" s="58"/>
      <c r="I7" s="58"/>
      <c r="J7" s="58"/>
    </row>
    <row r="8" spans="1:11" ht="13.5" customHeight="1" x14ac:dyDescent="0.3">
      <c r="A8" s="58" t="s">
        <v>109</v>
      </c>
      <c r="B8" s="58"/>
      <c r="C8" s="58"/>
      <c r="D8" s="58"/>
      <c r="E8" s="58"/>
      <c r="F8" s="58"/>
      <c r="G8" s="58"/>
      <c r="H8" s="58"/>
      <c r="I8" s="58"/>
      <c r="J8" s="58"/>
    </row>
    <row r="9" spans="1:11" ht="13.5" customHeight="1" x14ac:dyDescent="0.3">
      <c r="A9" s="4"/>
      <c r="B9" s="4"/>
      <c r="C9" s="4"/>
      <c r="D9" s="4"/>
      <c r="E9" s="4"/>
      <c r="F9" s="4"/>
      <c r="G9" s="4"/>
      <c r="H9" s="4"/>
      <c r="I9" s="4"/>
      <c r="J9" s="4"/>
    </row>
    <row r="10" spans="1:11" ht="12" customHeight="1" x14ac:dyDescent="0.2">
      <c r="A10" s="5"/>
      <c r="B10" s="5"/>
      <c r="D10" s="6"/>
      <c r="E10" s="6"/>
      <c r="G10" s="6"/>
    </row>
    <row r="11" spans="1:11" ht="13.15" customHeight="1" x14ac:dyDescent="0.2">
      <c r="A11" s="59" t="s">
        <v>94</v>
      </c>
      <c r="B11" s="60" t="s">
        <v>0</v>
      </c>
      <c r="C11" s="60" t="s">
        <v>98</v>
      </c>
      <c r="D11" s="60" t="s">
        <v>110</v>
      </c>
      <c r="E11" s="60" t="s">
        <v>111</v>
      </c>
      <c r="F11" s="60" t="s">
        <v>78</v>
      </c>
      <c r="G11" s="60"/>
      <c r="H11" s="60" t="s">
        <v>92</v>
      </c>
      <c r="I11" s="60" t="s">
        <v>93</v>
      </c>
      <c r="J11" s="61" t="s">
        <v>99</v>
      </c>
    </row>
    <row r="12" spans="1:11" ht="55.5" customHeight="1" x14ac:dyDescent="0.2">
      <c r="A12" s="59"/>
      <c r="B12" s="60"/>
      <c r="C12" s="60"/>
      <c r="D12" s="60"/>
      <c r="E12" s="60"/>
      <c r="F12" s="7" t="s">
        <v>91</v>
      </c>
      <c r="G12" s="56" t="s">
        <v>112</v>
      </c>
      <c r="H12" s="60"/>
      <c r="I12" s="60"/>
      <c r="J12" s="61"/>
    </row>
    <row r="13" spans="1:11" s="12" customFormat="1" ht="13.15" customHeight="1" x14ac:dyDescent="0.2">
      <c r="A13" s="8" t="s">
        <v>13</v>
      </c>
      <c r="B13" s="32" t="s">
        <v>1</v>
      </c>
      <c r="C13" s="16">
        <f>C17+C22++C26+C27+C28</f>
        <v>5150799.51</v>
      </c>
      <c r="D13" s="16">
        <f>D17+D22++D26+D27+D28</f>
        <v>3377243.02</v>
      </c>
      <c r="E13" s="16">
        <f>D13</f>
        <v>3377243.02</v>
      </c>
      <c r="F13" s="10">
        <f>E13*100/C13</f>
        <v>65.567355387125133</v>
      </c>
      <c r="G13" s="10">
        <f>E13/D13*100</f>
        <v>100</v>
      </c>
      <c r="H13" s="11">
        <v>100</v>
      </c>
      <c r="I13" s="10">
        <f>SUM(E13/E$67*100)</f>
        <v>33.86575375282488</v>
      </c>
      <c r="J13" s="9">
        <f t="shared" ref="J13:J27" si="0">D13-E13</f>
        <v>0</v>
      </c>
      <c r="K13" s="12">
        <v>33.9</v>
      </c>
    </row>
    <row r="14" spans="1:11" s="12" customFormat="1" ht="13.15" customHeight="1" x14ac:dyDescent="0.2">
      <c r="A14" s="13"/>
      <c r="B14" s="33" t="s">
        <v>7</v>
      </c>
      <c r="C14" s="49">
        <f>C15+C16</f>
        <v>4595931</v>
      </c>
      <c r="D14" s="49">
        <f>D15+D16</f>
        <v>3045743.6399999997</v>
      </c>
      <c r="E14" s="49">
        <f t="shared" ref="E14:E73" si="1">D14</f>
        <v>3045743.6399999997</v>
      </c>
      <c r="F14" s="14">
        <f t="shared" ref="F14:F20" si="2">E14*100/C14</f>
        <v>66.270438785960877</v>
      </c>
      <c r="G14" s="14">
        <f t="shared" ref="G14:G20" si="3">E14/D14*100</f>
        <v>100</v>
      </c>
      <c r="H14" s="11">
        <f>E14/$E$13*100</f>
        <v>90.184319634777125</v>
      </c>
      <c r="I14" s="15">
        <f t="shared" ref="I14:I44" si="4">SUM(E14/E$67*100)</f>
        <v>30.541599611174114</v>
      </c>
      <c r="J14" s="16">
        <f t="shared" si="0"/>
        <v>0</v>
      </c>
    </row>
    <row r="15" spans="1:11" s="12" customFormat="1" ht="13.15" customHeight="1" x14ac:dyDescent="0.2">
      <c r="A15" s="13"/>
      <c r="B15" s="33" t="s">
        <v>2</v>
      </c>
      <c r="C15" s="49">
        <f t="shared" ref="C15:D16" si="5">C19+C24</f>
        <v>3578331</v>
      </c>
      <c r="D15" s="49">
        <f t="shared" si="5"/>
        <v>2318552.1799999997</v>
      </c>
      <c r="E15" s="49">
        <f t="shared" si="1"/>
        <v>2318552.1799999997</v>
      </c>
      <c r="F15" s="14">
        <f t="shared" si="2"/>
        <v>64.794234518830137</v>
      </c>
      <c r="G15" s="14">
        <f t="shared" si="3"/>
        <v>100</v>
      </c>
      <c r="H15" s="11">
        <f t="shared" ref="H15:H20" si="6">E15/$E$13*100</f>
        <v>68.652216209184729</v>
      </c>
      <c r="I15" s="15">
        <f t="shared" si="4"/>
        <v>23.249590487259425</v>
      </c>
      <c r="J15" s="16">
        <f t="shared" si="0"/>
        <v>0</v>
      </c>
    </row>
    <row r="16" spans="1:11" s="12" customFormat="1" ht="13.15" customHeight="1" x14ac:dyDescent="0.2">
      <c r="A16" s="13"/>
      <c r="B16" s="33" t="s">
        <v>19</v>
      </c>
      <c r="C16" s="49">
        <f t="shared" si="5"/>
        <v>1017600</v>
      </c>
      <c r="D16" s="49">
        <f t="shared" si="5"/>
        <v>727191.46</v>
      </c>
      <c r="E16" s="49">
        <f t="shared" si="1"/>
        <v>727191.46</v>
      </c>
      <c r="F16" s="14">
        <f t="shared" si="2"/>
        <v>71.461424921383653</v>
      </c>
      <c r="G16" s="14">
        <f t="shared" si="3"/>
        <v>100</v>
      </c>
      <c r="H16" s="11">
        <f>E16/$E$13*100</f>
        <v>21.532103425592393</v>
      </c>
      <c r="I16" s="15">
        <f t="shared" si="4"/>
        <v>7.2920091239146885</v>
      </c>
      <c r="J16" s="16">
        <f t="shared" si="0"/>
        <v>0</v>
      </c>
    </row>
    <row r="17" spans="1:11" ht="13.15" customHeight="1" x14ac:dyDescent="0.2">
      <c r="A17" s="17" t="s">
        <v>17</v>
      </c>
      <c r="B17" s="34" t="s">
        <v>29</v>
      </c>
      <c r="C17" s="50">
        <v>917600</v>
      </c>
      <c r="D17" s="18">
        <v>405892.87</v>
      </c>
      <c r="E17" s="18">
        <f t="shared" si="1"/>
        <v>405892.87</v>
      </c>
      <c r="F17" s="2">
        <f t="shared" si="2"/>
        <v>44.234183740191803</v>
      </c>
      <c r="G17" s="2">
        <f t="shared" si="3"/>
        <v>100</v>
      </c>
      <c r="H17" s="19">
        <f t="shared" si="6"/>
        <v>12.018467951412036</v>
      </c>
      <c r="I17" s="2">
        <f t="shared" si="4"/>
        <v>4.0701447612873771</v>
      </c>
      <c r="J17" s="18">
        <f t="shared" si="0"/>
        <v>0</v>
      </c>
    </row>
    <row r="18" spans="1:11" ht="13.15" customHeight="1" x14ac:dyDescent="0.2">
      <c r="A18" s="17"/>
      <c r="B18" s="35" t="s">
        <v>6</v>
      </c>
      <c r="C18" s="18">
        <f>C19+C20+C21</f>
        <v>917600</v>
      </c>
      <c r="D18" s="18">
        <f t="shared" ref="D18" si="7">D19+D20+D21</f>
        <v>405892.87000000005</v>
      </c>
      <c r="E18" s="18">
        <f t="shared" si="1"/>
        <v>405892.87000000005</v>
      </c>
      <c r="F18" s="2">
        <f t="shared" si="2"/>
        <v>44.23418374019181</v>
      </c>
      <c r="G18" s="2">
        <f t="shared" si="3"/>
        <v>100</v>
      </c>
      <c r="H18" s="19">
        <f t="shared" si="6"/>
        <v>12.018467951412038</v>
      </c>
      <c r="I18" s="2">
        <f t="shared" si="4"/>
        <v>4.0701447612873771</v>
      </c>
      <c r="J18" s="18">
        <f>D18-E18</f>
        <v>0</v>
      </c>
    </row>
    <row r="19" spans="1:11" ht="13.15" customHeight="1" x14ac:dyDescent="0.2">
      <c r="A19" s="17"/>
      <c r="B19" s="35" t="s">
        <v>8</v>
      </c>
      <c r="C19" s="51">
        <v>692000</v>
      </c>
      <c r="D19" s="50">
        <v>289641.02</v>
      </c>
      <c r="E19" s="18">
        <f t="shared" si="1"/>
        <v>289641.02</v>
      </c>
      <c r="F19" s="2">
        <f t="shared" si="2"/>
        <v>41.855638728323697</v>
      </c>
      <c r="G19" s="2">
        <f t="shared" si="3"/>
        <v>100</v>
      </c>
      <c r="H19" s="19">
        <f t="shared" si="6"/>
        <v>8.5762563808629935</v>
      </c>
      <c r="I19" s="2">
        <f t="shared" si="4"/>
        <v>2.9044138671539916</v>
      </c>
      <c r="J19" s="18">
        <f t="shared" si="0"/>
        <v>0</v>
      </c>
    </row>
    <row r="20" spans="1:11" ht="13.15" customHeight="1" x14ac:dyDescent="0.2">
      <c r="A20" s="17"/>
      <c r="B20" s="35" t="s">
        <v>20</v>
      </c>
      <c r="C20" s="51">
        <v>217600</v>
      </c>
      <c r="D20" s="50">
        <v>109179.02</v>
      </c>
      <c r="E20" s="18">
        <f t="shared" si="1"/>
        <v>109179.02</v>
      </c>
      <c r="F20" s="2">
        <f t="shared" si="2"/>
        <v>50.174181985294119</v>
      </c>
      <c r="G20" s="2">
        <f t="shared" si="3"/>
        <v>100</v>
      </c>
      <c r="H20" s="19">
        <f t="shared" si="6"/>
        <v>3.2327854215240928</v>
      </c>
      <c r="I20" s="2">
        <f t="shared" si="4"/>
        <v>1.094807150210571</v>
      </c>
      <c r="J20" s="18">
        <f t="shared" si="0"/>
        <v>0</v>
      </c>
    </row>
    <row r="21" spans="1:11" ht="13.15" customHeight="1" x14ac:dyDescent="0.2">
      <c r="A21" s="17"/>
      <c r="B21" s="35" t="s">
        <v>107</v>
      </c>
      <c r="C21" s="51">
        <v>8000</v>
      </c>
      <c r="D21" s="50">
        <v>7072.83</v>
      </c>
      <c r="E21" s="18">
        <f t="shared" si="1"/>
        <v>7072.83</v>
      </c>
      <c r="F21" s="2">
        <f t="shared" ref="F21:F73" si="8">E21*100/C21</f>
        <v>88.410375000000002</v>
      </c>
      <c r="G21" s="2">
        <f t="shared" ref="G21:G72" si="9">E21/D21*100</f>
        <v>100</v>
      </c>
      <c r="H21" s="19">
        <f t="shared" ref="H21:H36" si="10">E21/$E$13*100</f>
        <v>0.2094261490249523</v>
      </c>
      <c r="I21" s="2">
        <f t="shared" si="4"/>
        <v>7.0923743922814406E-2</v>
      </c>
      <c r="J21" s="18">
        <f t="shared" si="0"/>
        <v>0</v>
      </c>
    </row>
    <row r="22" spans="1:11" ht="13.15" customHeight="1" x14ac:dyDescent="0.2">
      <c r="A22" s="17" t="s">
        <v>18</v>
      </c>
      <c r="B22" s="34" t="s">
        <v>30</v>
      </c>
      <c r="C22" s="50">
        <v>4210807.51</v>
      </c>
      <c r="D22" s="50">
        <v>2969658.15</v>
      </c>
      <c r="E22" s="18">
        <f t="shared" si="1"/>
        <v>2969658.15</v>
      </c>
      <c r="F22" s="2">
        <f t="shared" si="8"/>
        <v>70.524671169307382</v>
      </c>
      <c r="G22" s="2">
        <f t="shared" si="9"/>
        <v>100</v>
      </c>
      <c r="H22" s="19">
        <f t="shared" si="10"/>
        <v>87.931432011664938</v>
      </c>
      <c r="I22" s="2">
        <f t="shared" si="4"/>
        <v>29.778642236403073</v>
      </c>
      <c r="J22" s="18">
        <f>D22-E22</f>
        <v>0</v>
      </c>
    </row>
    <row r="23" spans="1:11" ht="13.15" customHeight="1" x14ac:dyDescent="0.2">
      <c r="A23" s="17"/>
      <c r="B23" s="35" t="s">
        <v>7</v>
      </c>
      <c r="C23" s="18">
        <f>+C24+C25</f>
        <v>3686331</v>
      </c>
      <c r="D23" s="18">
        <f>+D24+D25</f>
        <v>2646923.5999999996</v>
      </c>
      <c r="E23" s="18">
        <f t="shared" si="1"/>
        <v>2646923.5999999996</v>
      </c>
      <c r="F23" s="2">
        <f t="shared" si="8"/>
        <v>71.803741986273067</v>
      </c>
      <c r="G23" s="2">
        <f t="shared" si="9"/>
        <v>100</v>
      </c>
      <c r="H23" s="19">
        <f t="shared" si="10"/>
        <v>78.37527783239004</v>
      </c>
      <c r="I23" s="2">
        <f t="shared" si="4"/>
        <v>26.542378593809552</v>
      </c>
      <c r="J23" s="18">
        <f t="shared" si="0"/>
        <v>0</v>
      </c>
    </row>
    <row r="24" spans="1:11" ht="13.15" customHeight="1" x14ac:dyDescent="0.2">
      <c r="A24" s="17"/>
      <c r="B24" s="35" t="s">
        <v>2</v>
      </c>
      <c r="C24" s="51">
        <v>2886331</v>
      </c>
      <c r="D24" s="50">
        <v>2028911.16</v>
      </c>
      <c r="E24" s="18">
        <f t="shared" si="1"/>
        <v>2028911.16</v>
      </c>
      <c r="F24" s="2">
        <f t="shared" si="8"/>
        <v>70.293779888723776</v>
      </c>
      <c r="G24" s="2">
        <f t="shared" si="9"/>
        <v>100</v>
      </c>
      <c r="H24" s="19">
        <f t="shared" si="10"/>
        <v>60.075959828321736</v>
      </c>
      <c r="I24" s="2">
        <f t="shared" si="4"/>
        <v>20.345176620105434</v>
      </c>
      <c r="J24" s="18">
        <f>D24-E24</f>
        <v>0</v>
      </c>
    </row>
    <row r="25" spans="1:11" ht="13.15" customHeight="1" x14ac:dyDescent="0.2">
      <c r="A25" s="17"/>
      <c r="B25" s="35" t="s">
        <v>9</v>
      </c>
      <c r="C25" s="51">
        <v>800000</v>
      </c>
      <c r="D25" s="50">
        <v>618012.43999999994</v>
      </c>
      <c r="E25" s="18">
        <f t="shared" si="1"/>
        <v>618012.43999999994</v>
      </c>
      <c r="F25" s="2">
        <f t="shared" si="8"/>
        <v>77.251554999999996</v>
      </c>
      <c r="G25" s="2">
        <f t="shared" si="9"/>
        <v>100</v>
      </c>
      <c r="H25" s="19">
        <f t="shared" si="10"/>
        <v>18.299318004068297</v>
      </c>
      <c r="I25" s="2">
        <f t="shared" si="4"/>
        <v>6.197201973704118</v>
      </c>
      <c r="J25" s="18">
        <f t="shared" si="0"/>
        <v>0</v>
      </c>
    </row>
    <row r="26" spans="1:11" ht="13.15" customHeight="1" x14ac:dyDescent="0.2">
      <c r="A26" s="17" t="s">
        <v>49</v>
      </c>
      <c r="B26" s="35" t="s">
        <v>50</v>
      </c>
      <c r="C26" s="50">
        <v>0</v>
      </c>
      <c r="D26" s="50">
        <v>0</v>
      </c>
      <c r="E26" s="18">
        <f t="shared" si="1"/>
        <v>0</v>
      </c>
      <c r="F26" s="2">
        <v>0</v>
      </c>
      <c r="G26" s="2">
        <v>0</v>
      </c>
      <c r="H26" s="19">
        <f t="shared" si="10"/>
        <v>0</v>
      </c>
      <c r="I26" s="2">
        <f t="shared" si="4"/>
        <v>0</v>
      </c>
      <c r="J26" s="18">
        <f t="shared" si="0"/>
        <v>0</v>
      </c>
    </row>
    <row r="27" spans="1:11" ht="13.15" customHeight="1" x14ac:dyDescent="0.2">
      <c r="A27" s="17" t="s">
        <v>47</v>
      </c>
      <c r="B27" s="34" t="s">
        <v>15</v>
      </c>
      <c r="C27" s="50">
        <v>20000</v>
      </c>
      <c r="D27" s="50">
        <v>0</v>
      </c>
      <c r="E27" s="18">
        <f t="shared" si="1"/>
        <v>0</v>
      </c>
      <c r="F27" s="2">
        <f t="shared" si="8"/>
        <v>0</v>
      </c>
      <c r="G27" s="2">
        <v>0</v>
      </c>
      <c r="H27" s="19">
        <f t="shared" si="10"/>
        <v>0</v>
      </c>
      <c r="I27" s="2">
        <f t="shared" si="4"/>
        <v>0</v>
      </c>
      <c r="J27" s="18">
        <f t="shared" si="0"/>
        <v>0</v>
      </c>
    </row>
    <row r="28" spans="1:11" ht="13.15" customHeight="1" x14ac:dyDescent="0.2">
      <c r="A28" s="17" t="s">
        <v>65</v>
      </c>
      <c r="B28" s="35" t="s">
        <v>66</v>
      </c>
      <c r="C28" s="50">
        <v>2392</v>
      </c>
      <c r="D28" s="50">
        <v>1692</v>
      </c>
      <c r="E28" s="18">
        <f t="shared" si="1"/>
        <v>1692</v>
      </c>
      <c r="F28" s="2">
        <f t="shared" si="8"/>
        <v>70.735785953177256</v>
      </c>
      <c r="G28" s="2">
        <f t="shared" si="9"/>
        <v>100</v>
      </c>
      <c r="H28" s="19">
        <f t="shared" si="10"/>
        <v>5.0100036923016567E-2</v>
      </c>
      <c r="I28" s="2">
        <f t="shared" si="4"/>
        <v>1.6966755134423132E-2</v>
      </c>
      <c r="J28" s="18">
        <f t="shared" ref="J28:J73" si="11">D28-E28</f>
        <v>0</v>
      </c>
    </row>
    <row r="29" spans="1:11" s="12" customFormat="1" ht="13.15" customHeight="1" x14ac:dyDescent="0.2">
      <c r="A29" s="20" t="s">
        <v>80</v>
      </c>
      <c r="B29" s="36" t="s">
        <v>81</v>
      </c>
      <c r="C29" s="16">
        <f>C30</f>
        <v>209800</v>
      </c>
      <c r="D29" s="16">
        <f>D30</f>
        <v>81815.92</v>
      </c>
      <c r="E29" s="16">
        <f>D29</f>
        <v>81815.92</v>
      </c>
      <c r="F29" s="14">
        <f t="shared" si="8"/>
        <v>38.997102001906576</v>
      </c>
      <c r="G29" s="14">
        <f t="shared" si="9"/>
        <v>100</v>
      </c>
      <c r="H29" s="11">
        <f>E29/$E$29*100</f>
        <v>100</v>
      </c>
      <c r="I29" s="14">
        <f>SUM(E29/E$67*100)</f>
        <v>0.82042002407656767</v>
      </c>
      <c r="J29" s="16">
        <f t="shared" si="11"/>
        <v>0</v>
      </c>
      <c r="K29" s="12">
        <v>0.8</v>
      </c>
    </row>
    <row r="30" spans="1:11" s="12" customFormat="1" ht="13.15" customHeight="1" x14ac:dyDescent="0.2">
      <c r="A30" s="17" t="s">
        <v>35</v>
      </c>
      <c r="B30" s="35" t="s">
        <v>36</v>
      </c>
      <c r="C30" s="50">
        <v>209800</v>
      </c>
      <c r="D30" s="50">
        <v>81815.92</v>
      </c>
      <c r="E30" s="18">
        <f t="shared" si="1"/>
        <v>81815.92</v>
      </c>
      <c r="F30" s="2">
        <f t="shared" si="8"/>
        <v>38.997102001906576</v>
      </c>
      <c r="G30" s="2">
        <f t="shared" si="9"/>
        <v>100</v>
      </c>
      <c r="H30" s="19">
        <f t="shared" ref="H30:H33" si="12">E30/$E$29*100</f>
        <v>100</v>
      </c>
      <c r="I30" s="2">
        <f t="shared" si="4"/>
        <v>0.82042002407656767</v>
      </c>
      <c r="J30" s="18">
        <f t="shared" si="11"/>
        <v>0</v>
      </c>
    </row>
    <row r="31" spans="1:11" ht="13.15" customHeight="1" x14ac:dyDescent="0.2">
      <c r="A31" s="17"/>
      <c r="B31" s="35" t="s">
        <v>37</v>
      </c>
      <c r="C31" s="18">
        <f>C32+C33</f>
        <v>196400</v>
      </c>
      <c r="D31" s="18">
        <f>D32+D33</f>
        <v>81815.92</v>
      </c>
      <c r="E31" s="18">
        <f t="shared" si="1"/>
        <v>81815.92</v>
      </c>
      <c r="F31" s="2">
        <f t="shared" si="8"/>
        <v>41.657800407331976</v>
      </c>
      <c r="G31" s="2">
        <f t="shared" si="9"/>
        <v>100</v>
      </c>
      <c r="H31" s="19">
        <f t="shared" si="12"/>
        <v>100</v>
      </c>
      <c r="I31" s="2">
        <f t="shared" si="4"/>
        <v>0.82042002407656767</v>
      </c>
      <c r="J31" s="18">
        <f>D31-E31</f>
        <v>0</v>
      </c>
    </row>
    <row r="32" spans="1:11" ht="13.15" customHeight="1" x14ac:dyDescent="0.2">
      <c r="A32" s="17"/>
      <c r="B32" s="35" t="s">
        <v>38</v>
      </c>
      <c r="C32" s="51">
        <v>150800</v>
      </c>
      <c r="D32" s="50">
        <v>60661.84</v>
      </c>
      <c r="E32" s="18">
        <f t="shared" si="1"/>
        <v>60661.84</v>
      </c>
      <c r="F32" s="2">
        <f t="shared" si="8"/>
        <v>40.226684350132629</v>
      </c>
      <c r="G32" s="2">
        <f t="shared" si="9"/>
        <v>100</v>
      </c>
      <c r="H32" s="19">
        <f t="shared" si="12"/>
        <v>74.144298566831495</v>
      </c>
      <c r="I32" s="2">
        <f t="shared" si="4"/>
        <v>0.60829467215340105</v>
      </c>
      <c r="J32" s="18">
        <f t="shared" si="11"/>
        <v>0</v>
      </c>
    </row>
    <row r="33" spans="1:11" ht="13.15" customHeight="1" x14ac:dyDescent="0.2">
      <c r="A33" s="17"/>
      <c r="B33" s="35" t="s">
        <v>39</v>
      </c>
      <c r="C33" s="51">
        <v>45600</v>
      </c>
      <c r="D33" s="50">
        <v>21154.080000000002</v>
      </c>
      <c r="E33" s="18">
        <f t="shared" si="1"/>
        <v>21154.080000000002</v>
      </c>
      <c r="F33" s="2">
        <f t="shared" si="8"/>
        <v>46.390526315789472</v>
      </c>
      <c r="G33" s="2">
        <f t="shared" si="9"/>
        <v>100</v>
      </c>
      <c r="H33" s="19">
        <f t="shared" si="12"/>
        <v>25.855701433168509</v>
      </c>
      <c r="I33" s="2">
        <f t="shared" si="4"/>
        <v>0.21212535192316651</v>
      </c>
      <c r="J33" s="18">
        <f t="shared" si="11"/>
        <v>0</v>
      </c>
    </row>
    <row r="34" spans="1:11" s="12" customFormat="1" ht="24" x14ac:dyDescent="0.2">
      <c r="A34" s="20" t="s">
        <v>21</v>
      </c>
      <c r="B34" s="37" t="s">
        <v>25</v>
      </c>
      <c r="C34" s="16">
        <f>C35+C36</f>
        <v>45500</v>
      </c>
      <c r="D34" s="16">
        <f>D35+D36</f>
        <v>0</v>
      </c>
      <c r="E34" s="16">
        <f t="shared" si="1"/>
        <v>0</v>
      </c>
      <c r="F34" s="14">
        <f t="shared" si="8"/>
        <v>0</v>
      </c>
      <c r="G34" s="14">
        <v>0</v>
      </c>
      <c r="H34" s="11">
        <v>0</v>
      </c>
      <c r="I34" s="14">
        <f t="shared" si="4"/>
        <v>0</v>
      </c>
      <c r="J34" s="16">
        <f t="shared" si="11"/>
        <v>0</v>
      </c>
    </row>
    <row r="35" spans="1:11" ht="36.75" customHeight="1" x14ac:dyDescent="0.2">
      <c r="A35" s="17" t="s">
        <v>26</v>
      </c>
      <c r="B35" s="38" t="s">
        <v>51</v>
      </c>
      <c r="C35" s="18">
        <v>0</v>
      </c>
      <c r="D35" s="18">
        <v>0</v>
      </c>
      <c r="E35" s="18">
        <f t="shared" si="1"/>
        <v>0</v>
      </c>
      <c r="F35" s="2">
        <v>0</v>
      </c>
      <c r="G35" s="2">
        <v>0</v>
      </c>
      <c r="H35" s="19">
        <f t="shared" si="10"/>
        <v>0</v>
      </c>
      <c r="I35" s="2">
        <f t="shared" si="4"/>
        <v>0</v>
      </c>
      <c r="J35" s="18">
        <f t="shared" si="11"/>
        <v>0</v>
      </c>
    </row>
    <row r="36" spans="1:11" ht="13.15" customHeight="1" x14ac:dyDescent="0.2">
      <c r="A36" s="17" t="s">
        <v>64</v>
      </c>
      <c r="B36" s="38" t="s">
        <v>48</v>
      </c>
      <c r="C36" s="50">
        <v>45500</v>
      </c>
      <c r="D36" s="50">
        <v>0</v>
      </c>
      <c r="E36" s="18">
        <f t="shared" si="1"/>
        <v>0</v>
      </c>
      <c r="F36" s="2">
        <f t="shared" si="8"/>
        <v>0</v>
      </c>
      <c r="G36" s="2">
        <v>0</v>
      </c>
      <c r="H36" s="19">
        <f t="shared" si="10"/>
        <v>0</v>
      </c>
      <c r="I36" s="2">
        <f t="shared" si="4"/>
        <v>0</v>
      </c>
      <c r="J36" s="18">
        <f t="shared" si="11"/>
        <v>0</v>
      </c>
    </row>
    <row r="37" spans="1:11" s="12" customFormat="1" ht="13.15" customHeight="1" x14ac:dyDescent="0.2">
      <c r="A37" s="20" t="s">
        <v>62</v>
      </c>
      <c r="B37" s="37" t="s">
        <v>63</v>
      </c>
      <c r="C37" s="16">
        <f>C38+C42+C43+C44</f>
        <v>1620990.91</v>
      </c>
      <c r="D37" s="16">
        <f>D38+D42+D43+D44</f>
        <v>557408.66999999993</v>
      </c>
      <c r="E37" s="16">
        <f t="shared" si="1"/>
        <v>557408.66999999993</v>
      </c>
      <c r="F37" s="14">
        <f t="shared" si="8"/>
        <v>34.386909054289511</v>
      </c>
      <c r="G37" s="14">
        <f t="shared" si="9"/>
        <v>100</v>
      </c>
      <c r="H37" s="11">
        <f>E37/$E$37*100</f>
        <v>100</v>
      </c>
      <c r="I37" s="14">
        <f>SUM(E37/E$67*100)</f>
        <v>5.5894896062024042</v>
      </c>
      <c r="J37" s="16">
        <f t="shared" si="11"/>
        <v>0</v>
      </c>
      <c r="K37" s="12">
        <v>5.6</v>
      </c>
    </row>
    <row r="38" spans="1:11" ht="13.15" customHeight="1" x14ac:dyDescent="0.2">
      <c r="A38" s="17" t="s">
        <v>59</v>
      </c>
      <c r="B38" s="39" t="s">
        <v>60</v>
      </c>
      <c r="C38" s="18">
        <v>0</v>
      </c>
      <c r="D38" s="18">
        <v>0</v>
      </c>
      <c r="E38" s="18">
        <f t="shared" si="1"/>
        <v>0</v>
      </c>
      <c r="F38" s="2">
        <v>0</v>
      </c>
      <c r="G38" s="2">
        <v>0</v>
      </c>
      <c r="H38" s="19">
        <f t="shared" ref="H38:H44" si="13">E38/$E$37*100</f>
        <v>0</v>
      </c>
      <c r="I38" s="2">
        <f t="shared" si="4"/>
        <v>0</v>
      </c>
      <c r="J38" s="18">
        <f t="shared" si="11"/>
        <v>0</v>
      </c>
    </row>
    <row r="39" spans="1:11" ht="13.15" customHeight="1" x14ac:dyDescent="0.2">
      <c r="A39" s="17"/>
      <c r="B39" s="38" t="s">
        <v>37</v>
      </c>
      <c r="C39" s="18">
        <f>C40+C41</f>
        <v>0</v>
      </c>
      <c r="D39" s="18">
        <f>D40+D41</f>
        <v>0</v>
      </c>
      <c r="E39" s="18">
        <f t="shared" si="1"/>
        <v>0</v>
      </c>
      <c r="F39" s="2">
        <v>0</v>
      </c>
      <c r="G39" s="2">
        <v>0</v>
      </c>
      <c r="H39" s="19">
        <f t="shared" si="13"/>
        <v>0</v>
      </c>
      <c r="I39" s="2">
        <f t="shared" si="4"/>
        <v>0</v>
      </c>
      <c r="J39" s="18">
        <f t="shared" si="11"/>
        <v>0</v>
      </c>
    </row>
    <row r="40" spans="1:11" ht="13.15" customHeight="1" x14ac:dyDescent="0.2">
      <c r="A40" s="17"/>
      <c r="B40" s="38" t="s">
        <v>61</v>
      </c>
      <c r="C40" s="52">
        <v>0</v>
      </c>
      <c r="D40" s="52">
        <v>0</v>
      </c>
      <c r="E40" s="18">
        <f t="shared" si="1"/>
        <v>0</v>
      </c>
      <c r="F40" s="2">
        <v>0</v>
      </c>
      <c r="G40" s="2">
        <v>0</v>
      </c>
      <c r="H40" s="19">
        <f t="shared" si="13"/>
        <v>0</v>
      </c>
      <c r="I40" s="2">
        <f t="shared" si="4"/>
        <v>0</v>
      </c>
      <c r="J40" s="18">
        <f t="shared" si="11"/>
        <v>0</v>
      </c>
    </row>
    <row r="41" spans="1:11" ht="13.15" customHeight="1" x14ac:dyDescent="0.2">
      <c r="A41" s="17"/>
      <c r="B41" s="38" t="s">
        <v>39</v>
      </c>
      <c r="C41" s="52">
        <v>0</v>
      </c>
      <c r="D41" s="52">
        <v>0</v>
      </c>
      <c r="E41" s="18">
        <f t="shared" si="1"/>
        <v>0</v>
      </c>
      <c r="F41" s="2">
        <v>0</v>
      </c>
      <c r="G41" s="2">
        <v>0</v>
      </c>
      <c r="H41" s="19">
        <f t="shared" si="13"/>
        <v>0</v>
      </c>
      <c r="I41" s="2">
        <f t="shared" si="4"/>
        <v>0</v>
      </c>
      <c r="J41" s="18">
        <f t="shared" si="11"/>
        <v>0</v>
      </c>
    </row>
    <row r="42" spans="1:11" ht="13.15" customHeight="1" x14ac:dyDescent="0.2">
      <c r="A42" s="17" t="s">
        <v>67</v>
      </c>
      <c r="B42" s="38" t="s">
        <v>68</v>
      </c>
      <c r="C42" s="18">
        <v>195000</v>
      </c>
      <c r="D42" s="18">
        <v>0</v>
      </c>
      <c r="E42" s="18">
        <f t="shared" si="1"/>
        <v>0</v>
      </c>
      <c r="F42" s="2">
        <v>0</v>
      </c>
      <c r="G42" s="2">
        <v>0</v>
      </c>
      <c r="H42" s="19">
        <f t="shared" si="13"/>
        <v>0</v>
      </c>
      <c r="I42" s="2">
        <f t="shared" si="4"/>
        <v>0</v>
      </c>
      <c r="J42" s="18">
        <f t="shared" si="11"/>
        <v>0</v>
      </c>
    </row>
    <row r="43" spans="1:11" ht="13.15" customHeight="1" x14ac:dyDescent="0.2">
      <c r="A43" s="17" t="s">
        <v>69</v>
      </c>
      <c r="B43" s="38" t="s">
        <v>83</v>
      </c>
      <c r="C43" s="50">
        <v>1355990.91</v>
      </c>
      <c r="D43" s="50">
        <v>489785.67</v>
      </c>
      <c r="E43" s="18">
        <f t="shared" si="1"/>
        <v>489785.67</v>
      </c>
      <c r="F43" s="2">
        <f t="shared" si="8"/>
        <v>36.120129300866779</v>
      </c>
      <c r="G43" s="2">
        <f t="shared" si="9"/>
        <v>100</v>
      </c>
      <c r="H43" s="19">
        <f t="shared" si="13"/>
        <v>87.868326482973444</v>
      </c>
      <c r="I43" s="2">
        <f t="shared" si="4"/>
        <v>4.9113909759097956</v>
      </c>
      <c r="J43" s="18">
        <f t="shared" si="11"/>
        <v>0</v>
      </c>
    </row>
    <row r="44" spans="1:11" ht="25.5" customHeight="1" x14ac:dyDescent="0.2">
      <c r="A44" s="17" t="s">
        <v>76</v>
      </c>
      <c r="B44" s="38" t="s">
        <v>77</v>
      </c>
      <c r="C44" s="18">
        <v>70000</v>
      </c>
      <c r="D44" s="18">
        <v>67623</v>
      </c>
      <c r="E44" s="18">
        <f t="shared" si="1"/>
        <v>67623</v>
      </c>
      <c r="F44" s="2">
        <f t="shared" si="8"/>
        <v>96.604285714285709</v>
      </c>
      <c r="G44" s="2">
        <f t="shared" si="9"/>
        <v>100</v>
      </c>
      <c r="H44" s="19">
        <f t="shared" si="13"/>
        <v>12.131673517026567</v>
      </c>
      <c r="I44" s="2">
        <f t="shared" si="4"/>
        <v>0.67809863029260964</v>
      </c>
      <c r="J44" s="18">
        <f t="shared" si="11"/>
        <v>0</v>
      </c>
    </row>
    <row r="45" spans="1:11" s="12" customFormat="1" ht="13.15" customHeight="1" x14ac:dyDescent="0.2">
      <c r="A45" s="20" t="s">
        <v>22</v>
      </c>
      <c r="B45" s="36" t="s">
        <v>31</v>
      </c>
      <c r="C45" s="16">
        <f>C46+C47+C48</f>
        <v>577802.55000000005</v>
      </c>
      <c r="D45" s="16">
        <f>D46+D47+D48</f>
        <v>420678.16000000003</v>
      </c>
      <c r="E45" s="16">
        <f>D45</f>
        <v>420678.16000000003</v>
      </c>
      <c r="F45" s="14">
        <f t="shared" si="8"/>
        <v>72.806559957203362</v>
      </c>
      <c r="G45" s="14">
        <f t="shared" si="9"/>
        <v>100</v>
      </c>
      <c r="H45" s="11">
        <f>E45/$E$45*100</f>
        <v>100</v>
      </c>
      <c r="I45" s="14">
        <f>SUM(E45/E$67*100)</f>
        <v>4.218406224066003</v>
      </c>
      <c r="J45" s="16">
        <f t="shared" si="11"/>
        <v>0</v>
      </c>
      <c r="K45" s="12">
        <v>4.2</v>
      </c>
    </row>
    <row r="46" spans="1:11" ht="13.15" customHeight="1" x14ac:dyDescent="0.2">
      <c r="A46" s="17" t="s">
        <v>40</v>
      </c>
      <c r="B46" s="34" t="s">
        <v>41</v>
      </c>
      <c r="C46" s="18">
        <v>0</v>
      </c>
      <c r="D46" s="18">
        <v>0</v>
      </c>
      <c r="E46" s="18">
        <f t="shared" si="1"/>
        <v>0</v>
      </c>
      <c r="F46" s="2">
        <v>0</v>
      </c>
      <c r="G46" s="2">
        <v>0</v>
      </c>
      <c r="H46" s="19">
        <f t="shared" ref="H46:H47" si="14">E46/$E$45*100</f>
        <v>0</v>
      </c>
      <c r="I46" s="2">
        <f t="shared" ref="I46:I66" si="15">SUM(E46/E$67*100)</f>
        <v>0</v>
      </c>
      <c r="J46" s="18">
        <f t="shared" si="11"/>
        <v>0</v>
      </c>
    </row>
    <row r="47" spans="1:11" ht="13.15" customHeight="1" x14ac:dyDescent="0.2">
      <c r="A47" s="17" t="s">
        <v>23</v>
      </c>
      <c r="B47" s="34" t="s">
        <v>82</v>
      </c>
      <c r="C47" s="50">
        <v>325055.81</v>
      </c>
      <c r="D47" s="50">
        <v>264523</v>
      </c>
      <c r="E47" s="18">
        <f t="shared" si="1"/>
        <v>264523</v>
      </c>
      <c r="F47" s="2">
        <f t="shared" si="8"/>
        <v>81.377717875585731</v>
      </c>
      <c r="G47" s="2">
        <f t="shared" si="9"/>
        <v>100</v>
      </c>
      <c r="H47" s="19">
        <f t="shared" si="14"/>
        <v>62.880136206738179</v>
      </c>
      <c r="I47" s="2">
        <f t="shared" si="15"/>
        <v>2.6525395794462239</v>
      </c>
      <c r="J47" s="18">
        <f t="shared" si="11"/>
        <v>0</v>
      </c>
    </row>
    <row r="48" spans="1:11" ht="13.15" customHeight="1" x14ac:dyDescent="0.2">
      <c r="A48" s="17" t="s">
        <v>42</v>
      </c>
      <c r="B48" s="34" t="s">
        <v>43</v>
      </c>
      <c r="C48" s="18">
        <v>252746.74</v>
      </c>
      <c r="D48" s="18">
        <v>156155.16</v>
      </c>
      <c r="E48" s="18">
        <f t="shared" si="1"/>
        <v>156155.16</v>
      </c>
      <c r="F48" s="2">
        <f t="shared" si="8"/>
        <v>61.783253861157618</v>
      </c>
      <c r="G48" s="2">
        <f t="shared" si="9"/>
        <v>100</v>
      </c>
      <c r="H48" s="19">
        <f>E48/$E$45*100</f>
        <v>37.119863793261807</v>
      </c>
      <c r="I48" s="2">
        <f t="shared" si="15"/>
        <v>1.5658666446197789</v>
      </c>
      <c r="J48" s="18">
        <f t="shared" si="11"/>
        <v>0</v>
      </c>
    </row>
    <row r="49" spans="1:11" s="12" customFormat="1" ht="13.15" customHeight="1" x14ac:dyDescent="0.2">
      <c r="A49" s="20" t="s">
        <v>14</v>
      </c>
      <c r="B49" s="33" t="s">
        <v>3</v>
      </c>
      <c r="C49" s="16">
        <f>C50</f>
        <v>5000</v>
      </c>
      <c r="D49" s="16">
        <f>D50</f>
        <v>0</v>
      </c>
      <c r="E49" s="16">
        <f t="shared" si="1"/>
        <v>0</v>
      </c>
      <c r="F49" s="14">
        <f t="shared" si="8"/>
        <v>0</v>
      </c>
      <c r="G49" s="14">
        <v>0</v>
      </c>
      <c r="H49" s="11">
        <f>E49/$E$13*100</f>
        <v>0</v>
      </c>
      <c r="I49" s="14">
        <f t="shared" si="15"/>
        <v>0</v>
      </c>
      <c r="J49" s="16">
        <f t="shared" si="11"/>
        <v>0</v>
      </c>
    </row>
    <row r="50" spans="1:11" ht="27.75" customHeight="1" x14ac:dyDescent="0.2">
      <c r="A50" s="17" t="s">
        <v>74</v>
      </c>
      <c r="B50" s="39" t="s">
        <v>75</v>
      </c>
      <c r="C50" s="18">
        <v>5000</v>
      </c>
      <c r="D50" s="18">
        <v>0</v>
      </c>
      <c r="E50" s="18">
        <f t="shared" si="1"/>
        <v>0</v>
      </c>
      <c r="F50" s="2">
        <f t="shared" si="8"/>
        <v>0</v>
      </c>
      <c r="G50" s="2">
        <v>0</v>
      </c>
      <c r="H50" s="11">
        <f t="shared" ref="H50" si="16">E50/$E$13*100</f>
        <v>0</v>
      </c>
      <c r="I50" s="2">
        <f t="shared" si="15"/>
        <v>0</v>
      </c>
      <c r="J50" s="18">
        <f t="shared" si="11"/>
        <v>0</v>
      </c>
    </row>
    <row r="51" spans="1:11" s="12" customFormat="1" ht="13.15" customHeight="1" x14ac:dyDescent="0.2">
      <c r="A51" s="20" t="s">
        <v>16</v>
      </c>
      <c r="B51" s="40" t="s">
        <v>84</v>
      </c>
      <c r="C51" s="16">
        <f>C52+C57</f>
        <v>7087206.0800000001</v>
      </c>
      <c r="D51" s="16">
        <f>D52+D57</f>
        <v>3667814.13</v>
      </c>
      <c r="E51" s="16">
        <f t="shared" si="1"/>
        <v>3667814.13</v>
      </c>
      <c r="F51" s="14">
        <f t="shared" si="8"/>
        <v>51.752610106125204</v>
      </c>
      <c r="G51" s="14">
        <f t="shared" si="9"/>
        <v>100</v>
      </c>
      <c r="H51" s="11">
        <f>E51/$E$51*100</f>
        <v>100</v>
      </c>
      <c r="I51" s="14">
        <f>SUM(E51/E$67*100)</f>
        <v>36.779494221209944</v>
      </c>
      <c r="J51" s="16">
        <f t="shared" si="11"/>
        <v>0</v>
      </c>
      <c r="K51" s="12">
        <v>36.799999999999997</v>
      </c>
    </row>
    <row r="52" spans="1:11" ht="13.15" customHeight="1" x14ac:dyDescent="0.2">
      <c r="A52" s="17" t="s">
        <v>27</v>
      </c>
      <c r="B52" s="34" t="s">
        <v>32</v>
      </c>
      <c r="C52" s="50">
        <v>7087206.0800000001</v>
      </c>
      <c r="D52" s="50">
        <v>3667814.13</v>
      </c>
      <c r="E52" s="18">
        <f t="shared" si="1"/>
        <v>3667814.13</v>
      </c>
      <c r="F52" s="2">
        <f t="shared" si="8"/>
        <v>51.752610106125204</v>
      </c>
      <c r="G52" s="2">
        <f t="shared" si="9"/>
        <v>100</v>
      </c>
      <c r="H52" s="19">
        <f t="shared" ref="H52:H57" si="17">E52/$E$51*100</f>
        <v>100</v>
      </c>
      <c r="I52" s="2">
        <f t="shared" si="15"/>
        <v>36.779494221209944</v>
      </c>
      <c r="J52" s="18">
        <f t="shared" si="11"/>
        <v>0</v>
      </c>
    </row>
    <row r="53" spans="1:11" ht="13.15" customHeight="1" x14ac:dyDescent="0.2">
      <c r="A53" s="17"/>
      <c r="B53" s="34" t="s">
        <v>37</v>
      </c>
      <c r="C53" s="18">
        <f>C54+C55+C56</f>
        <v>4318900</v>
      </c>
      <c r="D53" s="18">
        <f t="shared" ref="D53" si="18">D54+D55+D56</f>
        <v>2654361.4099999997</v>
      </c>
      <c r="E53" s="18">
        <f t="shared" si="1"/>
        <v>2654361.4099999997</v>
      </c>
      <c r="F53" s="2">
        <f t="shared" si="8"/>
        <v>61.459200490865726</v>
      </c>
      <c r="G53" s="2">
        <f t="shared" si="9"/>
        <v>100</v>
      </c>
      <c r="H53" s="19">
        <f t="shared" si="17"/>
        <v>72.36902732582034</v>
      </c>
      <c r="I53" s="2">
        <f t="shared" si="15"/>
        <v>26.616962223245938</v>
      </c>
      <c r="J53" s="18">
        <f t="shared" si="11"/>
        <v>0</v>
      </c>
    </row>
    <row r="54" spans="1:11" ht="13.15" customHeight="1" x14ac:dyDescent="0.2">
      <c r="A54" s="17"/>
      <c r="B54" s="35" t="s">
        <v>38</v>
      </c>
      <c r="C54" s="51">
        <v>3347000</v>
      </c>
      <c r="D54" s="50">
        <v>2037770.66</v>
      </c>
      <c r="E54" s="18">
        <f t="shared" si="1"/>
        <v>2037770.66</v>
      </c>
      <c r="F54" s="2">
        <f t="shared" si="8"/>
        <v>60.883497460412308</v>
      </c>
      <c r="G54" s="2">
        <f t="shared" si="9"/>
        <v>100</v>
      </c>
      <c r="H54" s="19">
        <f t="shared" si="17"/>
        <v>55.558176826152305</v>
      </c>
      <c r="I54" s="2">
        <f>SUM(E54/E$67*100)</f>
        <v>20.434016435184287</v>
      </c>
      <c r="J54" s="18">
        <f t="shared" si="11"/>
        <v>0</v>
      </c>
    </row>
    <row r="55" spans="1:11" ht="13.15" customHeight="1" x14ac:dyDescent="0.2">
      <c r="A55" s="17"/>
      <c r="B55" s="35" t="s">
        <v>39</v>
      </c>
      <c r="C55" s="51">
        <v>968900</v>
      </c>
      <c r="D55" s="50">
        <v>614224.43999999994</v>
      </c>
      <c r="E55" s="18">
        <f t="shared" si="1"/>
        <v>614224.43999999994</v>
      </c>
      <c r="F55" s="2">
        <f t="shared" si="8"/>
        <v>63.393997316544528</v>
      </c>
      <c r="G55" s="2">
        <f t="shared" si="9"/>
        <v>100</v>
      </c>
      <c r="H55" s="19">
        <f t="shared" si="17"/>
        <v>16.746334962180867</v>
      </c>
      <c r="I55" s="2">
        <f t="shared" si="15"/>
        <v>6.1592172996797716</v>
      </c>
      <c r="J55" s="18">
        <f t="shared" si="11"/>
        <v>0</v>
      </c>
    </row>
    <row r="56" spans="1:11" ht="13.15" customHeight="1" x14ac:dyDescent="0.2">
      <c r="A56" s="17"/>
      <c r="B56" s="35" t="s">
        <v>105</v>
      </c>
      <c r="C56" s="51">
        <v>3000</v>
      </c>
      <c r="D56" s="50">
        <v>2366.31</v>
      </c>
      <c r="E56" s="18">
        <f t="shared" si="1"/>
        <v>2366.31</v>
      </c>
      <c r="F56" s="2">
        <f t="shared" si="8"/>
        <v>78.876999999999995</v>
      </c>
      <c r="G56" s="2">
        <f t="shared" si="9"/>
        <v>100</v>
      </c>
      <c r="H56" s="19">
        <f>E56/$E$51*100</f>
        <v>6.4515537487173605E-2</v>
      </c>
      <c r="I56" s="2">
        <f>SUM(E56/E$67*100)</f>
        <v>2.3728488381877546E-2</v>
      </c>
      <c r="J56" s="18">
        <f t="shared" si="11"/>
        <v>0</v>
      </c>
    </row>
    <row r="57" spans="1:11" ht="13.15" customHeight="1" x14ac:dyDescent="0.2">
      <c r="A57" s="17" t="s">
        <v>52</v>
      </c>
      <c r="B57" s="34" t="s">
        <v>46</v>
      </c>
      <c r="C57" s="18">
        <v>0</v>
      </c>
      <c r="D57" s="18">
        <v>0</v>
      </c>
      <c r="E57" s="18">
        <f t="shared" si="1"/>
        <v>0</v>
      </c>
      <c r="F57" s="2">
        <v>0</v>
      </c>
      <c r="G57" s="2">
        <v>0</v>
      </c>
      <c r="H57" s="19">
        <f t="shared" si="17"/>
        <v>0</v>
      </c>
      <c r="I57" s="2">
        <f t="shared" si="15"/>
        <v>0</v>
      </c>
      <c r="J57" s="18">
        <f t="shared" si="11"/>
        <v>0</v>
      </c>
    </row>
    <row r="58" spans="1:11" s="12" customFormat="1" ht="13.15" customHeight="1" x14ac:dyDescent="0.2">
      <c r="A58" s="20" t="s">
        <v>24</v>
      </c>
      <c r="B58" s="36" t="s">
        <v>4</v>
      </c>
      <c r="C58" s="16">
        <f>C59+C60</f>
        <v>540000</v>
      </c>
      <c r="D58" s="16">
        <f t="shared" ref="D58" si="19">D59+D60</f>
        <v>283653.3</v>
      </c>
      <c r="E58" s="16">
        <f t="shared" si="1"/>
        <v>283653.3</v>
      </c>
      <c r="F58" s="14">
        <f t="shared" si="8"/>
        <v>52.528388888888891</v>
      </c>
      <c r="G58" s="14">
        <f t="shared" si="9"/>
        <v>100</v>
      </c>
      <c r="H58" s="11">
        <f>E58/$E$58*100</f>
        <v>100</v>
      </c>
      <c r="I58" s="14">
        <f>SUM(E58/E$67*100)</f>
        <v>2.8443712081389272</v>
      </c>
      <c r="J58" s="16">
        <f t="shared" si="11"/>
        <v>0</v>
      </c>
      <c r="K58" s="12">
        <v>2.8</v>
      </c>
    </row>
    <row r="59" spans="1:11" ht="13.15" customHeight="1" x14ac:dyDescent="0.2">
      <c r="A59" s="17" t="s">
        <v>44</v>
      </c>
      <c r="B59" s="34" t="s">
        <v>45</v>
      </c>
      <c r="C59" s="50">
        <v>540000</v>
      </c>
      <c r="D59" s="50">
        <v>283653.3</v>
      </c>
      <c r="E59" s="18">
        <f t="shared" si="1"/>
        <v>283653.3</v>
      </c>
      <c r="F59" s="2">
        <f t="shared" si="8"/>
        <v>52.528388888888891</v>
      </c>
      <c r="G59" s="2">
        <f t="shared" si="9"/>
        <v>100</v>
      </c>
      <c r="H59" s="19">
        <f>E59/$E$58*100</f>
        <v>100</v>
      </c>
      <c r="I59" s="2">
        <f t="shared" si="15"/>
        <v>2.8443712081389272</v>
      </c>
      <c r="J59" s="18">
        <f t="shared" si="11"/>
        <v>0</v>
      </c>
    </row>
    <row r="60" spans="1:11" ht="13.15" customHeight="1" x14ac:dyDescent="0.2">
      <c r="A60" s="17" t="s">
        <v>72</v>
      </c>
      <c r="B60" s="34" t="s">
        <v>73</v>
      </c>
      <c r="C60" s="50">
        <v>0</v>
      </c>
      <c r="D60" s="50">
        <v>0</v>
      </c>
      <c r="E60" s="18">
        <f t="shared" si="1"/>
        <v>0</v>
      </c>
      <c r="F60" s="2">
        <v>0</v>
      </c>
      <c r="G60" s="2">
        <v>0</v>
      </c>
      <c r="H60" s="19">
        <f t="shared" ref="H60:H64" si="20">E60/$E$58*100</f>
        <v>0</v>
      </c>
      <c r="I60" s="2">
        <f t="shared" si="15"/>
        <v>0</v>
      </c>
      <c r="J60" s="18">
        <f t="shared" si="11"/>
        <v>0</v>
      </c>
    </row>
    <row r="61" spans="1:11" s="12" customFormat="1" ht="13.15" customHeight="1" x14ac:dyDescent="0.2">
      <c r="A61" s="20" t="s">
        <v>33</v>
      </c>
      <c r="B61" s="33" t="s">
        <v>53</v>
      </c>
      <c r="C61" s="16">
        <f>C62</f>
        <v>120000</v>
      </c>
      <c r="D61" s="16">
        <f>D62</f>
        <v>120000</v>
      </c>
      <c r="E61" s="16">
        <f t="shared" si="1"/>
        <v>120000</v>
      </c>
      <c r="F61" s="14">
        <f t="shared" si="8"/>
        <v>100</v>
      </c>
      <c r="G61" s="14">
        <f t="shared" si="9"/>
        <v>100</v>
      </c>
      <c r="H61" s="11">
        <f t="shared" si="20"/>
        <v>42.305166201133574</v>
      </c>
      <c r="I61" s="14">
        <f>SUM(E61/E$67*100)</f>
        <v>1.2033159669803641</v>
      </c>
      <c r="J61" s="16">
        <f t="shared" si="11"/>
        <v>0</v>
      </c>
      <c r="K61" s="12">
        <v>1.2</v>
      </c>
    </row>
    <row r="62" spans="1:11" ht="13.15" customHeight="1" x14ac:dyDescent="0.2">
      <c r="A62" s="17" t="s">
        <v>70</v>
      </c>
      <c r="B62" s="34" t="s">
        <v>54</v>
      </c>
      <c r="C62" s="18">
        <v>120000</v>
      </c>
      <c r="D62" s="18">
        <v>120000</v>
      </c>
      <c r="E62" s="18">
        <f t="shared" si="1"/>
        <v>120000</v>
      </c>
      <c r="F62" s="2">
        <f t="shared" si="8"/>
        <v>100</v>
      </c>
      <c r="G62" s="2">
        <f t="shared" si="9"/>
        <v>100</v>
      </c>
      <c r="H62" s="19">
        <f t="shared" si="20"/>
        <v>42.305166201133574</v>
      </c>
      <c r="I62" s="2">
        <f t="shared" si="15"/>
        <v>1.2033159669803641</v>
      </c>
      <c r="J62" s="18">
        <f t="shared" si="11"/>
        <v>0</v>
      </c>
    </row>
    <row r="63" spans="1:11" s="12" customFormat="1" ht="24" x14ac:dyDescent="0.2">
      <c r="A63" s="20" t="s">
        <v>56</v>
      </c>
      <c r="B63" s="41" t="s">
        <v>58</v>
      </c>
      <c r="C63" s="16">
        <f>C64</f>
        <v>2000</v>
      </c>
      <c r="D63" s="16">
        <f>D64</f>
        <v>0</v>
      </c>
      <c r="E63" s="16">
        <f t="shared" si="1"/>
        <v>0</v>
      </c>
      <c r="F63" s="14">
        <f t="shared" si="8"/>
        <v>0</v>
      </c>
      <c r="G63" s="14">
        <v>0</v>
      </c>
      <c r="H63" s="19">
        <f t="shared" si="20"/>
        <v>0</v>
      </c>
      <c r="I63" s="14">
        <f t="shared" si="15"/>
        <v>0</v>
      </c>
      <c r="J63" s="16">
        <f t="shared" si="11"/>
        <v>0</v>
      </c>
    </row>
    <row r="64" spans="1:11" ht="24" x14ac:dyDescent="0.2">
      <c r="A64" s="17" t="s">
        <v>57</v>
      </c>
      <c r="B64" s="42" t="s">
        <v>85</v>
      </c>
      <c r="C64" s="18">
        <v>2000</v>
      </c>
      <c r="D64" s="18">
        <v>0</v>
      </c>
      <c r="E64" s="18">
        <f t="shared" si="1"/>
        <v>0</v>
      </c>
      <c r="F64" s="2">
        <f t="shared" si="8"/>
        <v>0</v>
      </c>
      <c r="G64" s="2">
        <v>0</v>
      </c>
      <c r="H64" s="19">
        <f t="shared" si="20"/>
        <v>0</v>
      </c>
      <c r="I64" s="2">
        <f t="shared" si="15"/>
        <v>0</v>
      </c>
      <c r="J64" s="18">
        <f t="shared" si="11"/>
        <v>0</v>
      </c>
    </row>
    <row r="65" spans="1:11" s="12" customFormat="1" ht="36" x14ac:dyDescent="0.2">
      <c r="A65" s="20" t="s">
        <v>55</v>
      </c>
      <c r="B65" s="43" t="s">
        <v>86</v>
      </c>
      <c r="C65" s="16">
        <f>C66</f>
        <v>2887469</v>
      </c>
      <c r="D65" s="16">
        <f>D66</f>
        <v>1463829.89</v>
      </c>
      <c r="E65" s="16">
        <f t="shared" si="1"/>
        <v>1463829.89</v>
      </c>
      <c r="F65" s="14">
        <f t="shared" si="8"/>
        <v>50.69595171411364</v>
      </c>
      <c r="G65" s="14">
        <f t="shared" si="9"/>
        <v>100</v>
      </c>
      <c r="H65" s="11">
        <f>E65/$E$65*100</f>
        <v>100</v>
      </c>
      <c r="I65" s="14">
        <f>SUM(E65/E$67*100)</f>
        <v>14.678748996500914</v>
      </c>
      <c r="J65" s="16">
        <f t="shared" si="11"/>
        <v>0</v>
      </c>
      <c r="K65" s="12">
        <v>14.7</v>
      </c>
    </row>
    <row r="66" spans="1:11" ht="24" x14ac:dyDescent="0.2">
      <c r="A66" s="21">
        <v>1403</v>
      </c>
      <c r="B66" s="42" t="s">
        <v>87</v>
      </c>
      <c r="C66" s="50">
        <v>2887469</v>
      </c>
      <c r="D66" s="50">
        <v>1463829.89</v>
      </c>
      <c r="E66" s="18">
        <f t="shared" si="1"/>
        <v>1463829.89</v>
      </c>
      <c r="F66" s="2">
        <f t="shared" si="8"/>
        <v>50.69595171411364</v>
      </c>
      <c r="G66" s="2">
        <f t="shared" si="9"/>
        <v>100</v>
      </c>
      <c r="H66" s="19">
        <f>E66/$E$65*100</f>
        <v>100</v>
      </c>
      <c r="I66" s="2">
        <f t="shared" si="15"/>
        <v>14.678748996500914</v>
      </c>
      <c r="J66" s="18">
        <f>D66-E66</f>
        <v>0</v>
      </c>
    </row>
    <row r="67" spans="1:11" s="12" customFormat="1" ht="13.15" customHeight="1" x14ac:dyDescent="0.2">
      <c r="A67" s="13"/>
      <c r="B67" s="36" t="s">
        <v>95</v>
      </c>
      <c r="C67" s="16">
        <f>C13+C29+C34+C37+C45+C49+C51+C58+C61+C64+C65</f>
        <v>18246568.050000001</v>
      </c>
      <c r="D67" s="16">
        <f>D13+D29+D34+D45+D51+D58+D61+D63+D65+D37+D49</f>
        <v>9972443.0899999999</v>
      </c>
      <c r="E67" s="16">
        <f t="shared" si="1"/>
        <v>9972443.0899999999</v>
      </c>
      <c r="F67" s="14">
        <f>E67*100/C67</f>
        <v>54.653801540503942</v>
      </c>
      <c r="G67" s="14">
        <f t="shared" si="9"/>
        <v>100</v>
      </c>
      <c r="H67" s="11">
        <f>H65</f>
        <v>100</v>
      </c>
      <c r="I67" s="57">
        <f>I65+I58+I51+I45+I63+I37+I34+I29+I13+I61</f>
        <v>100</v>
      </c>
      <c r="J67" s="16">
        <f t="shared" si="11"/>
        <v>0</v>
      </c>
      <c r="K67" s="12">
        <f>SUM(K13:K66)</f>
        <v>100</v>
      </c>
    </row>
    <row r="68" spans="1:11" s="12" customFormat="1" ht="13.15" customHeight="1" x14ac:dyDescent="0.2">
      <c r="A68" s="13"/>
      <c r="B68" s="33" t="s">
        <v>97</v>
      </c>
      <c r="C68" s="49">
        <f>C69+C70+C71</f>
        <v>9119231</v>
      </c>
      <c r="D68" s="49">
        <f t="shared" ref="D68" si="21">D69+D70+D71</f>
        <v>5788993.7999999998</v>
      </c>
      <c r="E68" s="16">
        <f t="shared" si="1"/>
        <v>5788993.7999999998</v>
      </c>
      <c r="F68" s="14">
        <f t="shared" si="8"/>
        <v>63.481161953239258</v>
      </c>
      <c r="G68" s="14">
        <f t="shared" si="9"/>
        <v>100</v>
      </c>
      <c r="H68" s="11"/>
      <c r="I68" s="14">
        <f>SUM(E68/E$67*100)</f>
        <v>58.049905602419436</v>
      </c>
      <c r="J68" s="16">
        <f t="shared" si="11"/>
        <v>0</v>
      </c>
    </row>
    <row r="69" spans="1:11" ht="13.15" customHeight="1" x14ac:dyDescent="0.2">
      <c r="A69" s="22"/>
      <c r="B69" s="44" t="s">
        <v>38</v>
      </c>
      <c r="C69" s="53">
        <f t="shared" ref="C69:D70" si="22">C54+C32+C24+C19</f>
        <v>7076131</v>
      </c>
      <c r="D69" s="53">
        <f t="shared" si="22"/>
        <v>4416984.68</v>
      </c>
      <c r="E69" s="18">
        <f t="shared" si="1"/>
        <v>4416984.68</v>
      </c>
      <c r="F69" s="2">
        <f t="shared" si="8"/>
        <v>62.420900347944375</v>
      </c>
      <c r="G69" s="2">
        <f t="shared" si="9"/>
        <v>100</v>
      </c>
      <c r="H69" s="19"/>
      <c r="I69" s="2">
        <f>SUM(E69/E$67*100)</f>
        <v>44.291901594597114</v>
      </c>
      <c r="J69" s="18">
        <f t="shared" si="11"/>
        <v>0</v>
      </c>
    </row>
    <row r="70" spans="1:11" ht="13.15" customHeight="1" x14ac:dyDescent="0.2">
      <c r="A70" s="22"/>
      <c r="B70" s="44" t="s">
        <v>39</v>
      </c>
      <c r="C70" s="53">
        <f t="shared" si="22"/>
        <v>2032100</v>
      </c>
      <c r="D70" s="53">
        <f t="shared" si="22"/>
        <v>1362569.98</v>
      </c>
      <c r="E70" s="18">
        <f t="shared" si="1"/>
        <v>1362569.98</v>
      </c>
      <c r="F70" s="2">
        <f t="shared" si="8"/>
        <v>67.052309433590864</v>
      </c>
      <c r="G70" s="2">
        <f t="shared" si="9"/>
        <v>100</v>
      </c>
      <c r="H70" s="19"/>
      <c r="I70" s="2">
        <f>SUM(E70/E$67*100)</f>
        <v>13.663351775517629</v>
      </c>
      <c r="J70" s="18">
        <f t="shared" si="11"/>
        <v>0</v>
      </c>
    </row>
    <row r="71" spans="1:11" ht="13.15" customHeight="1" x14ac:dyDescent="0.2">
      <c r="A71" s="22"/>
      <c r="B71" s="44" t="s">
        <v>106</v>
      </c>
      <c r="C71" s="53">
        <f>C56+C21</f>
        <v>11000</v>
      </c>
      <c r="D71" s="53">
        <f t="shared" ref="D71" si="23">D56+D21</f>
        <v>9439.14</v>
      </c>
      <c r="E71" s="18">
        <f t="shared" si="1"/>
        <v>9439.14</v>
      </c>
      <c r="F71" s="2">
        <f t="shared" si="8"/>
        <v>85.810363636363633</v>
      </c>
      <c r="G71" s="2">
        <f t="shared" si="9"/>
        <v>100</v>
      </c>
      <c r="H71" s="19"/>
      <c r="I71" s="2">
        <f>SUM(E71/E$67*100)</f>
        <v>9.4652232304691955E-2</v>
      </c>
      <c r="J71" s="18">
        <f t="shared" si="11"/>
        <v>0</v>
      </c>
    </row>
    <row r="72" spans="1:11" ht="13.15" customHeight="1" x14ac:dyDescent="0.2">
      <c r="A72" s="22"/>
      <c r="B72" s="44" t="s">
        <v>71</v>
      </c>
      <c r="C72" s="55">
        <v>1377290.8</v>
      </c>
      <c r="D72" s="55">
        <v>1076882.93</v>
      </c>
      <c r="E72" s="18">
        <f t="shared" si="1"/>
        <v>1076882.93</v>
      </c>
      <c r="F72" s="2">
        <f t="shared" si="8"/>
        <v>78.188493671779412</v>
      </c>
      <c r="G72" s="2">
        <f t="shared" si="9"/>
        <v>100</v>
      </c>
      <c r="H72" s="19"/>
      <c r="I72" s="2">
        <f>E72/E$67*100</f>
        <v>10.798586868646646</v>
      </c>
      <c r="J72" s="18">
        <f t="shared" si="11"/>
        <v>0</v>
      </c>
    </row>
    <row r="73" spans="1:11" ht="13.15" customHeight="1" x14ac:dyDescent="0.2">
      <c r="A73" s="22"/>
      <c r="B73" s="29" t="s">
        <v>11</v>
      </c>
      <c r="C73" s="55">
        <v>1999355.6</v>
      </c>
      <c r="D73" s="55">
        <v>392456</v>
      </c>
      <c r="E73" s="18">
        <f t="shared" si="1"/>
        <v>392456</v>
      </c>
      <c r="F73" s="2">
        <f t="shared" si="8"/>
        <v>19.629124503915161</v>
      </c>
      <c r="G73" s="2">
        <v>0</v>
      </c>
      <c r="H73" s="19"/>
      <c r="I73" s="2">
        <f>SUM(E73/E$67*100)</f>
        <v>3.935404759477048</v>
      </c>
      <c r="J73" s="18">
        <f t="shared" si="11"/>
        <v>0</v>
      </c>
    </row>
    <row r="74" spans="1:11" ht="13.15" customHeight="1" x14ac:dyDescent="0.2">
      <c r="A74" s="22"/>
      <c r="B74" s="45" t="s">
        <v>5</v>
      </c>
      <c r="C74" s="18">
        <f>C80-C67</f>
        <v>-250073.6400000006</v>
      </c>
      <c r="D74" s="18">
        <f>D80-D67</f>
        <v>175277.24000000022</v>
      </c>
      <c r="E74" s="18">
        <f>E80-E67</f>
        <v>220933.68999999948</v>
      </c>
      <c r="F74" s="14"/>
      <c r="G74" s="2"/>
      <c r="H74" s="48"/>
      <c r="I74" s="48"/>
      <c r="J74" s="24"/>
    </row>
    <row r="75" spans="1:11" ht="13.15" customHeight="1" x14ac:dyDescent="0.2">
      <c r="A75" s="22"/>
      <c r="B75" s="45" t="s">
        <v>28</v>
      </c>
      <c r="C75" s="18">
        <v>0</v>
      </c>
      <c r="D75" s="18">
        <v>0</v>
      </c>
      <c r="E75" s="18">
        <v>0</v>
      </c>
      <c r="F75" s="30"/>
      <c r="G75" s="30"/>
      <c r="H75" s="24"/>
      <c r="I75" s="24"/>
      <c r="J75" s="24"/>
    </row>
    <row r="76" spans="1:11" ht="13.15" customHeight="1" x14ac:dyDescent="0.2">
      <c r="A76" s="22"/>
      <c r="B76" s="45" t="s">
        <v>12</v>
      </c>
      <c r="C76" s="18">
        <v>68000</v>
      </c>
      <c r="D76" s="18">
        <v>0</v>
      </c>
      <c r="E76" s="18">
        <v>0</v>
      </c>
      <c r="F76" s="31"/>
      <c r="G76" s="23"/>
      <c r="H76" s="24"/>
      <c r="I76" s="24"/>
      <c r="J76" s="24"/>
    </row>
    <row r="77" spans="1:11" ht="13.15" customHeight="1" x14ac:dyDescent="0.2">
      <c r="A77" s="22"/>
      <c r="B77" s="45" t="s">
        <v>10</v>
      </c>
      <c r="C77" s="18">
        <f>C78+C79</f>
        <v>182073.6400000006</v>
      </c>
      <c r="D77" s="18">
        <f>SUM(D78+D79)</f>
        <v>-175277.24000000022</v>
      </c>
      <c r="E77" s="18">
        <f>E78+E79</f>
        <v>-220933.68999999948</v>
      </c>
      <c r="F77" s="31"/>
      <c r="G77" s="23"/>
      <c r="H77" s="24"/>
      <c r="I77" s="24"/>
      <c r="J77" s="24"/>
    </row>
    <row r="78" spans="1:11" ht="13.15" customHeight="1" x14ac:dyDescent="0.2">
      <c r="A78" s="22"/>
      <c r="B78" s="44" t="s">
        <v>88</v>
      </c>
      <c r="C78" s="18">
        <f>-C80-C76</f>
        <v>-18064494.41</v>
      </c>
      <c r="D78" s="18">
        <f>-D80-D76</f>
        <v>-10147720.33</v>
      </c>
      <c r="E78" s="54">
        <v>-10212825.82</v>
      </c>
      <c r="F78" s="31"/>
      <c r="G78" s="23"/>
      <c r="H78" s="24"/>
      <c r="I78" s="24"/>
      <c r="J78" s="24"/>
    </row>
    <row r="79" spans="1:11" ht="13.15" customHeight="1" x14ac:dyDescent="0.2">
      <c r="A79" s="22"/>
      <c r="B79" s="44" t="s">
        <v>89</v>
      </c>
      <c r="C79" s="18">
        <f>C67+C75</f>
        <v>18246568.050000001</v>
      </c>
      <c r="D79" s="18">
        <f>D67+D75</f>
        <v>9972443.0899999999</v>
      </c>
      <c r="E79" s="54">
        <v>9991892.1300000008</v>
      </c>
      <c r="F79" s="31"/>
      <c r="G79" s="23"/>
      <c r="H79" s="24"/>
      <c r="I79" s="24"/>
      <c r="J79" s="24"/>
    </row>
    <row r="80" spans="1:11" ht="13.15" customHeight="1" x14ac:dyDescent="0.2">
      <c r="A80" s="25"/>
      <c r="B80" s="46" t="s">
        <v>96</v>
      </c>
      <c r="C80" s="16">
        <v>17996494.41</v>
      </c>
      <c r="D80" s="16">
        <v>10147720.33</v>
      </c>
      <c r="E80" s="16">
        <v>10193376.779999999</v>
      </c>
      <c r="F80" s="31"/>
      <c r="G80" s="23"/>
      <c r="H80" s="24"/>
      <c r="I80" s="26"/>
      <c r="J80" s="24"/>
    </row>
    <row r="81" spans="1:10" ht="13.15" customHeight="1" x14ac:dyDescent="0.2">
      <c r="A81" s="27"/>
      <c r="B81" s="45" t="s">
        <v>34</v>
      </c>
      <c r="C81" s="18">
        <v>13839694.41</v>
      </c>
      <c r="D81" s="18">
        <v>8708494.4100000001</v>
      </c>
      <c r="E81" s="18">
        <v>8708494.4100000001</v>
      </c>
      <c r="F81" s="31"/>
      <c r="G81" s="23"/>
      <c r="H81" s="24"/>
      <c r="I81" s="26"/>
      <c r="J81" s="24"/>
    </row>
    <row r="82" spans="1:10" ht="13.15" customHeight="1" x14ac:dyDescent="0.2">
      <c r="A82" s="27"/>
      <c r="B82" s="45" t="s">
        <v>101</v>
      </c>
      <c r="C82" s="18">
        <f>C80-C81</f>
        <v>4156800</v>
      </c>
      <c r="D82" s="18">
        <f>D80-D81</f>
        <v>1439225.92</v>
      </c>
      <c r="E82" s="18">
        <f>E80-E81</f>
        <v>1484882.3699999992</v>
      </c>
      <c r="F82" s="31"/>
      <c r="G82" s="23"/>
      <c r="H82" s="24"/>
      <c r="I82" s="26"/>
      <c r="J82" s="24"/>
    </row>
    <row r="83" spans="1:10" ht="13.15" customHeight="1" x14ac:dyDescent="0.2">
      <c r="A83" s="22"/>
      <c r="B83" s="47" t="s">
        <v>90</v>
      </c>
      <c r="C83" s="18"/>
      <c r="D83" s="18"/>
      <c r="E83" s="18">
        <v>62.5</v>
      </c>
      <c r="F83" s="30"/>
      <c r="G83" s="23"/>
      <c r="H83" s="24"/>
      <c r="I83" s="24"/>
      <c r="J83" s="24"/>
    </row>
    <row r="84" spans="1:10" ht="13.15" customHeight="1" x14ac:dyDescent="0.2">
      <c r="B84" s="6"/>
      <c r="F84" s="5"/>
      <c r="G84" s="6"/>
    </row>
    <row r="85" spans="1:10" x14ac:dyDescent="0.2">
      <c r="B85" s="6"/>
      <c r="C85" s="6"/>
      <c r="D85" s="6"/>
      <c r="E85" s="6"/>
      <c r="F85" s="6"/>
      <c r="G85" s="6"/>
    </row>
    <row r="86" spans="1:10" x14ac:dyDescent="0.2">
      <c r="B86" s="6"/>
      <c r="C86" s="28"/>
      <c r="D86" s="28"/>
      <c r="E86" s="28"/>
      <c r="F86" s="6"/>
      <c r="G86" s="6"/>
    </row>
    <row r="87" spans="1:10" x14ac:dyDescent="0.2">
      <c r="B87" s="6"/>
      <c r="C87" s="28"/>
      <c r="D87" s="28"/>
      <c r="E87" s="28"/>
      <c r="F87" s="6"/>
    </row>
    <row r="88" spans="1:10" x14ac:dyDescent="0.2">
      <c r="B88" s="6"/>
      <c r="C88" s="6"/>
      <c r="D88" s="6"/>
      <c r="E88" s="6"/>
      <c r="F88" s="6"/>
    </row>
  </sheetData>
  <autoFilter ref="A12:K83" xr:uid="{00000000-0009-0000-0000-000000000000}"/>
  <mergeCells count="12">
    <mergeCell ref="A6:J6"/>
    <mergeCell ref="A7:J7"/>
    <mergeCell ref="A8:J8"/>
    <mergeCell ref="A11:A12"/>
    <mergeCell ref="B11:B12"/>
    <mergeCell ref="C11:C12"/>
    <mergeCell ref="D11:D12"/>
    <mergeCell ref="E11:E12"/>
    <mergeCell ref="F11:G11"/>
    <mergeCell ref="H11:H12"/>
    <mergeCell ref="I11:I12"/>
    <mergeCell ref="J11:J12"/>
  </mergeCells>
  <pageMargins left="0.98425196850393704" right="0.19685039370078741" top="0" bottom="0.19685039370078741" header="0.51181102362204722" footer="0.51181102362204722"/>
  <pageSetup paperSize="9" scale="67" orientation="portrait" horizontalDpi="120" verticalDpi="72" r:id="rId1"/>
  <headerFooter alignWithMargins="0"/>
  <rowBreaks count="1" manualBreakCount="1">
    <brk id="8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Едогон</vt:lpstr>
      <vt:lpstr>Едогон!Область_печати</vt:lpstr>
    </vt:vector>
  </TitlesOfParts>
  <Company>good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</dc:creator>
  <cp:lastModifiedBy>Оксана Ларионова</cp:lastModifiedBy>
  <cp:lastPrinted>2024-05-28T07:15:01Z</cp:lastPrinted>
  <dcterms:created xsi:type="dcterms:W3CDTF">2000-08-14T07:55:15Z</dcterms:created>
  <dcterms:modified xsi:type="dcterms:W3CDTF">2024-07-11T07:30:32Z</dcterms:modified>
</cp:coreProperties>
</file>