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ОТПУСК\Ларионова\БЮДЖЕТ 2025\ИСПОЛНЕНИЕ 2025\Исполнение 1 полугодие 2025 г\ЕДОГОН исполнение 1 полугодие 2025 г\"/>
    </mc:Choice>
  </mc:AlternateContent>
  <bookViews>
    <workbookView xWindow="105" yWindow="15" windowWidth="9405" windowHeight="4605" tabRatio="924"/>
  </bookViews>
  <sheets>
    <sheet name="Едогон" sheetId="2" r:id="rId1"/>
  </sheets>
  <definedNames>
    <definedName name="_xlnm._FilterDatabase" localSheetId="0" hidden="1">Едогон!$A$12:$K$84</definedName>
    <definedName name="_xlnm.Print_Area" localSheetId="0">Едогон!$A$1:$J$88</definedName>
  </definedNames>
  <calcPr calcId="162913"/>
</workbook>
</file>

<file path=xl/calcChain.xml><?xml version="1.0" encoding="utf-8"?>
<calcChain xmlns="http://schemas.openxmlformats.org/spreadsheetml/2006/main">
  <c r="E77" i="2" l="1"/>
  <c r="C75" i="2"/>
  <c r="D75" i="2"/>
  <c r="E62" i="2"/>
  <c r="J62" i="2" s="1"/>
  <c r="E61" i="2"/>
  <c r="J61" i="2" s="1"/>
  <c r="E60" i="2"/>
  <c r="J60" i="2" s="1"/>
  <c r="E59" i="2"/>
  <c r="D59" i="2"/>
  <c r="C59" i="2"/>
  <c r="J59" i="2" l="1"/>
  <c r="G59" i="2"/>
  <c r="G61" i="2"/>
  <c r="F59" i="2"/>
  <c r="F61" i="2"/>
  <c r="D74" i="2" l="1"/>
  <c r="D76" i="2"/>
  <c r="D73" i="2"/>
  <c r="D18" i="2" l="1"/>
  <c r="E18" i="2" s="1"/>
  <c r="C18" i="2"/>
  <c r="C23" i="2"/>
  <c r="C76" i="2"/>
  <c r="D23" i="2"/>
  <c r="E26" i="2"/>
  <c r="J26" i="2" l="1"/>
  <c r="F26" i="2"/>
  <c r="D30" i="2" l="1"/>
  <c r="C30" i="2"/>
  <c r="C74" i="2"/>
  <c r="C73" i="2" l="1"/>
  <c r="K68" i="2" l="1"/>
  <c r="E17" i="2" l="1"/>
  <c r="E19" i="2"/>
  <c r="E20" i="2"/>
  <c r="E21" i="2"/>
  <c r="E22" i="2"/>
  <c r="E24" i="2"/>
  <c r="E25" i="2"/>
  <c r="E27" i="2"/>
  <c r="E28" i="2"/>
  <c r="E29" i="2"/>
  <c r="E30" i="2"/>
  <c r="E31" i="2"/>
  <c r="E33" i="2"/>
  <c r="E34" i="2"/>
  <c r="E36" i="2"/>
  <c r="E37" i="2"/>
  <c r="E39" i="2"/>
  <c r="E41" i="2"/>
  <c r="E42" i="2"/>
  <c r="E43" i="2"/>
  <c r="E44" i="2"/>
  <c r="E45" i="2"/>
  <c r="E47" i="2"/>
  <c r="E48" i="2"/>
  <c r="E49" i="2"/>
  <c r="E51" i="2"/>
  <c r="E53" i="2"/>
  <c r="E55" i="2"/>
  <c r="E56" i="2"/>
  <c r="E57" i="2"/>
  <c r="E58" i="2"/>
  <c r="E64" i="2"/>
  <c r="E65" i="2"/>
  <c r="E67" i="2"/>
  <c r="E69" i="2"/>
  <c r="F69" i="2" s="1"/>
  <c r="E71" i="2"/>
  <c r="E78" i="2"/>
  <c r="F78" i="2" s="1"/>
  <c r="E82" i="2"/>
  <c r="E87" i="2"/>
  <c r="F77" i="2" l="1"/>
  <c r="G77" i="2"/>
  <c r="H30" i="2"/>
  <c r="F30" i="2"/>
  <c r="G30" i="2"/>
  <c r="F71" i="2"/>
  <c r="G71" i="2"/>
  <c r="F64" i="2"/>
  <c r="G64" i="2"/>
  <c r="F53" i="2"/>
  <c r="G53" i="2"/>
  <c r="F49" i="2"/>
  <c r="F48" i="2"/>
  <c r="G48" i="2"/>
  <c r="F44" i="2"/>
  <c r="G44" i="2"/>
  <c r="H31" i="2"/>
  <c r="G31" i="2"/>
  <c r="F31" i="2"/>
  <c r="F29" i="2"/>
  <c r="F22" i="2"/>
  <c r="G22" i="2"/>
  <c r="F21" i="2"/>
  <c r="F55" i="2"/>
  <c r="G55" i="2"/>
  <c r="F56" i="2"/>
  <c r="G56" i="2"/>
  <c r="H34" i="2"/>
  <c r="F34" i="2"/>
  <c r="G34" i="2"/>
  <c r="H33" i="2"/>
  <c r="F33" i="2"/>
  <c r="G33" i="2"/>
  <c r="F24" i="2"/>
  <c r="G24" i="2"/>
  <c r="G25" i="2"/>
  <c r="F25" i="2"/>
  <c r="E76" i="2" l="1"/>
  <c r="J21" i="2"/>
  <c r="F76" i="2" l="1"/>
  <c r="J57" i="2"/>
  <c r="J76" i="2"/>
  <c r="D54" i="2"/>
  <c r="E54" i="2" s="1"/>
  <c r="C54" i="2"/>
  <c r="F54" i="2" l="1"/>
  <c r="G54" i="2"/>
  <c r="F19" i="2"/>
  <c r="F20" i="2"/>
  <c r="E75" i="2" l="1"/>
  <c r="E74" i="2"/>
  <c r="D16" i="2"/>
  <c r="E16" i="2" s="1"/>
  <c r="D15" i="2"/>
  <c r="E15" i="2" s="1"/>
  <c r="C16" i="2"/>
  <c r="C15" i="2"/>
  <c r="G19" i="2"/>
  <c r="D63" i="2"/>
  <c r="E63" i="2" s="1"/>
  <c r="H67" i="2" l="1"/>
  <c r="H63" i="2"/>
  <c r="H69" i="2"/>
  <c r="H65" i="2"/>
  <c r="G63" i="2"/>
  <c r="H64" i="2"/>
  <c r="F74" i="2"/>
  <c r="G74" i="2"/>
  <c r="F75" i="2"/>
  <c r="G75" i="2"/>
  <c r="C14" i="2"/>
  <c r="E73" i="2"/>
  <c r="G15" i="2"/>
  <c r="G16" i="2"/>
  <c r="F15" i="2"/>
  <c r="F16" i="2"/>
  <c r="F73" i="2" l="1"/>
  <c r="G73" i="2"/>
  <c r="D87" i="2"/>
  <c r="C87" i="2"/>
  <c r="D83" i="2"/>
  <c r="C83" i="2"/>
  <c r="D70" i="2"/>
  <c r="E70" i="2" s="1"/>
  <c r="C70" i="2"/>
  <c r="D68" i="2"/>
  <c r="E68" i="2" s="1"/>
  <c r="C68" i="2"/>
  <c r="D66" i="2"/>
  <c r="E66" i="2" s="1"/>
  <c r="H66" i="2" s="1"/>
  <c r="C66" i="2"/>
  <c r="C63" i="2"/>
  <c r="F63" i="2" s="1"/>
  <c r="D52" i="2"/>
  <c r="E52" i="2" s="1"/>
  <c r="C52" i="2"/>
  <c r="D50" i="2"/>
  <c r="E50" i="2" s="1"/>
  <c r="C50" i="2"/>
  <c r="D46" i="2"/>
  <c r="E46" i="2" s="1"/>
  <c r="C46" i="2"/>
  <c r="D40" i="2"/>
  <c r="E40" i="2" s="1"/>
  <c r="C40" i="2"/>
  <c r="D38" i="2"/>
  <c r="E38" i="2" s="1"/>
  <c r="C38" i="2"/>
  <c r="D35" i="2"/>
  <c r="E35" i="2" s="1"/>
  <c r="C35" i="2"/>
  <c r="D32" i="2"/>
  <c r="E32" i="2" s="1"/>
  <c r="C32" i="2"/>
  <c r="E23" i="2"/>
  <c r="D13" i="2"/>
  <c r="E13" i="2" s="1"/>
  <c r="H59" i="2" l="1"/>
  <c r="H60" i="2"/>
  <c r="H61" i="2"/>
  <c r="H62" i="2"/>
  <c r="H26" i="2"/>
  <c r="F68" i="2"/>
  <c r="H68" i="2"/>
  <c r="H70" i="2"/>
  <c r="G70" i="2"/>
  <c r="F70" i="2"/>
  <c r="H71" i="2"/>
  <c r="H46" i="2"/>
  <c r="H47" i="2"/>
  <c r="F46" i="2"/>
  <c r="G46" i="2"/>
  <c r="H49" i="2"/>
  <c r="H48" i="2"/>
  <c r="H42" i="2"/>
  <c r="H38" i="2"/>
  <c r="H43" i="2"/>
  <c r="H40" i="2"/>
  <c r="H41" i="2"/>
  <c r="H39" i="2"/>
  <c r="H45" i="2"/>
  <c r="F38" i="2"/>
  <c r="G38" i="2"/>
  <c r="H44" i="2"/>
  <c r="H50" i="2"/>
  <c r="H51" i="2"/>
  <c r="H29" i="2"/>
  <c r="H37" i="2"/>
  <c r="H22" i="2"/>
  <c r="H36" i="2"/>
  <c r="H27" i="2"/>
  <c r="H28" i="2"/>
  <c r="H25" i="2"/>
  <c r="H21" i="2"/>
  <c r="H24" i="2"/>
  <c r="H52" i="2"/>
  <c r="H57" i="2"/>
  <c r="H53" i="2"/>
  <c r="F52" i="2"/>
  <c r="G52" i="2"/>
  <c r="H58" i="2"/>
  <c r="H56" i="2"/>
  <c r="H55" i="2"/>
  <c r="H54" i="2"/>
  <c r="H32" i="2"/>
  <c r="F32" i="2"/>
  <c r="G32" i="2"/>
  <c r="F23" i="2"/>
  <c r="G23" i="2"/>
  <c r="H23" i="2"/>
  <c r="C13" i="2"/>
  <c r="C72" i="2" s="1"/>
  <c r="C79" i="2" s="1"/>
  <c r="F18" i="2"/>
  <c r="D72" i="2"/>
  <c r="G18" i="2"/>
  <c r="D14" i="2"/>
  <c r="E14" i="2" s="1"/>
  <c r="F14" i="2" s="1"/>
  <c r="E72" i="2" l="1"/>
  <c r="I26" i="2"/>
  <c r="I14" i="2"/>
  <c r="H72" i="2"/>
  <c r="I13" i="2"/>
  <c r="I70" i="2"/>
  <c r="I35" i="2"/>
  <c r="I66" i="2"/>
  <c r="I50" i="2"/>
  <c r="I30" i="2"/>
  <c r="I68" i="2"/>
  <c r="I46" i="2"/>
  <c r="I63" i="2"/>
  <c r="I38" i="2"/>
  <c r="I64" i="2"/>
  <c r="I65" i="2"/>
  <c r="E79" i="2"/>
  <c r="G72" i="2"/>
  <c r="F72" i="2"/>
  <c r="F17" i="2"/>
  <c r="D84" i="2"/>
  <c r="D82" i="2" s="1"/>
  <c r="D79" i="2"/>
  <c r="C84" i="2"/>
  <c r="C82" i="2" s="1"/>
  <c r="G17" i="2"/>
  <c r="G14" i="2"/>
  <c r="H14" i="2"/>
  <c r="J32" i="2"/>
  <c r="I59" i="2" l="1"/>
  <c r="I60" i="2"/>
  <c r="I61" i="2"/>
  <c r="I62" i="2"/>
  <c r="H17" i="2"/>
  <c r="H16" i="2"/>
  <c r="H15" i="2"/>
  <c r="H19" i="2"/>
  <c r="H20" i="2"/>
  <c r="H18" i="2"/>
  <c r="F13" i="2"/>
  <c r="I21" i="2" l="1"/>
  <c r="I77" i="2"/>
  <c r="I76" i="2"/>
  <c r="I75" i="2"/>
  <c r="I74" i="2"/>
  <c r="I73" i="2"/>
  <c r="I57" i="2"/>
  <c r="I31" i="2"/>
  <c r="I34" i="2"/>
  <c r="I32" i="2"/>
  <c r="I33" i="2"/>
  <c r="I15" i="2"/>
  <c r="J18" i="2"/>
  <c r="J78" i="2"/>
  <c r="J77" i="2"/>
  <c r="J71" i="2"/>
  <c r="J69" i="2"/>
  <c r="J67" i="2"/>
  <c r="J65" i="2"/>
  <c r="J64" i="2"/>
  <c r="J63" i="2"/>
  <c r="J58" i="2"/>
  <c r="J56" i="2"/>
  <c r="J55" i="2"/>
  <c r="J53" i="2"/>
  <c r="J51" i="2"/>
  <c r="J49" i="2"/>
  <c r="J48" i="2"/>
  <c r="J47" i="2"/>
  <c r="J45" i="2"/>
  <c r="J44" i="2"/>
  <c r="J43" i="2"/>
  <c r="J42" i="2"/>
  <c r="J41" i="2"/>
  <c r="J39" i="2"/>
  <c r="J37" i="2"/>
  <c r="J36" i="2"/>
  <c r="J34" i="2"/>
  <c r="J33" i="2"/>
  <c r="J29" i="2"/>
  <c r="J28" i="2"/>
  <c r="J27" i="2"/>
  <c r="J25" i="2"/>
  <c r="J24" i="2"/>
  <c r="J23" i="2"/>
  <c r="J22" i="2"/>
  <c r="J20" i="2"/>
  <c r="J19" i="2"/>
  <c r="J35" i="2" l="1"/>
  <c r="J40" i="2"/>
  <c r="J54" i="2"/>
  <c r="J66" i="2"/>
  <c r="J38" i="2"/>
  <c r="J46" i="2"/>
  <c r="J52" i="2"/>
  <c r="J68" i="2"/>
  <c r="J70" i="2"/>
  <c r="J14" i="2"/>
  <c r="J16" i="2"/>
  <c r="J17" i="2"/>
  <c r="J50" i="2"/>
  <c r="J75" i="2"/>
  <c r="J15" i="2"/>
  <c r="J31" i="2" l="1"/>
  <c r="G13" i="2"/>
  <c r="J13" i="2"/>
  <c r="J73" i="2"/>
  <c r="J30" i="2"/>
  <c r="J74" i="2"/>
  <c r="I71" i="2" l="1"/>
  <c r="I67" i="2"/>
  <c r="I56" i="2"/>
  <c r="I55" i="2"/>
  <c r="I51" i="2"/>
  <c r="I48" i="2"/>
  <c r="I43" i="2"/>
  <c r="I42" i="2"/>
  <c r="I41" i="2"/>
  <c r="I37" i="2"/>
  <c r="I29" i="2"/>
  <c r="I27" i="2"/>
  <c r="I25" i="2"/>
  <c r="I24" i="2"/>
  <c r="I22" i="2"/>
  <c r="I20" i="2"/>
  <c r="I28" i="2"/>
  <c r="I78" i="2"/>
  <c r="I69" i="2"/>
  <c r="I53" i="2"/>
  <c r="I49" i="2"/>
  <c r="I47" i="2"/>
  <c r="I45" i="2"/>
  <c r="I44" i="2"/>
  <c r="I39" i="2"/>
  <c r="I36" i="2"/>
  <c r="I19" i="2"/>
  <c r="I40" i="2"/>
  <c r="I18" i="2"/>
  <c r="I17" i="2"/>
  <c r="I23" i="2"/>
  <c r="I16" i="2"/>
  <c r="I54" i="2"/>
  <c r="J72" i="2"/>
</calcChain>
</file>

<file path=xl/sharedStrings.xml><?xml version="1.0" encoding="utf-8"?>
<sst xmlns="http://schemas.openxmlformats.org/spreadsheetml/2006/main" count="127" uniqueCount="113">
  <si>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</si>
  <si>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</si>
  <si>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</si>
  <si>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</si>
  <si>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</si>
  <si>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</si>
  <si>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</si>
  <si>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</si>
  <si>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</si>
  <si>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</si>
  <si>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</si>
  <si>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</si>
  <si>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</si>
  <si>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</si>
  <si>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</si>
  <si>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</si>
  <si>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</si>
  <si>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</si>
  <si>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</si>
  <si>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</si>
  <si>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</si>
  <si>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</si>
  <si>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</si>
  <si>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</si>
  <si>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</si>
  <si>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</si>
  <si>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</si>
  <si>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</si>
  <si>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</si>
  <si>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</si>
  <si>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</si>
  <si>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</si>
  <si>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</si>
  <si>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</si>
  <si>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</si>
  <si>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</si>
  <si>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</si>
  <si>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</si>
  <si>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</si>
  <si>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</si>
  <si>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</si>
  <si>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</si>
  <si>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</si>
  <si>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</si>
  <si>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</si>
  <si>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</si>
  <si>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</si>
  <si>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</si>
  <si>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</si>
  <si>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</si>
  <si>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</si>
  <si>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</si>
  <si>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</si>
  <si>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</si>
  <si>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</si>
  <si>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</si>
  <si>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</si>
  <si>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</si>
  <si>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</si>
  <si>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</si>
  <si>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</si>
  <si>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</si>
  <si>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</si>
  <si>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</si>
  <si>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</si>
  <si>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</si>
  <si>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</si>
  <si>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</si>
  <si>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</si>
  <si>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</si>
  <si>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</si>
  <si>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</si>
  <si>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</si>
  <si>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</si>
  <si>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</si>
  <si>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</si>
  <si>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</si>
  <si>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</si>
  <si>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</si>
  <si>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</si>
  <si>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</si>
  <si>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</si>
  <si>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</si>
  <si>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</si>
  <si>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</si>
  <si>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</si>
  <si>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</si>
  <si>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</si>
  <si>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</si>
  <si>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</si>
  <si>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</si>
  <si>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</si>
  <si>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</si>
  <si>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</si>
  <si>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</si>
  <si>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</si>
  <si>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</si>
  <si>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</si>
  <si>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</si>
  <si>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</si>
  <si>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 xml:space="preserve">об исполнении бюджета Едогонского муниципального образования по состоянию </t>
  </si>
  <si>
    <t>Доходы за минусом внутренних оборотов</t>
  </si>
  <si>
    <t>Приложение № 2</t>
  </si>
  <si>
    <t>к информации об исполнении бюджета</t>
  </si>
  <si>
    <t>Едогонского муниципального образования</t>
  </si>
  <si>
    <t xml:space="preserve">                             б/лист 266</t>
  </si>
  <si>
    <t xml:space="preserve">                     б/лист 266</t>
  </si>
  <si>
    <t xml:space="preserve">                     ст. 266</t>
  </si>
  <si>
    <t>за 1 полугодие 2025 года</t>
  </si>
  <si>
    <t xml:space="preserve">                   на 01 июля 2025 года по расходам</t>
  </si>
  <si>
    <t>Уточненный план на 01.07.2025 г., руб.</t>
  </si>
  <si>
    <t>Исполнено на 01.07.2025 г., руб.</t>
  </si>
  <si>
    <t>к полугодовому назначению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</si>
</sst>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Fill="1" applyAlignment="1">
      <alignment horizontal="right"/>
    </xf>
    <xf numFmtId="164" fontId="7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164" fontId="7" fillId="0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1" xfId="0" applyFont="1" applyFill="1" applyBorder="1"/>
    <xf numFmtId="0" fontId="6" fillId="0" borderId="4" xfId="0" applyNumberFormat="1" applyFont="1" applyFill="1" applyBorder="1" applyAlignment="1">
      <alignment horizontal="center" vertical="center"/>
    </xf>
    <xf numFmtId="0" fontId="2" fillId="0" borderId="6" xfId="0" applyFont="1" applyFill="1" applyBorder="1"/>
    <xf numFmtId="4" fontId="11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left"/>
    </xf>
    <xf numFmtId="164" fontId="6" fillId="0" borderId="4" xfId="0" applyNumberFormat="1" applyFont="1" applyFill="1" applyBorder="1" applyAlignment="1">
      <alignment vertical="center"/>
    </xf>
    <xf numFmtId="164" fontId="10" fillId="0" borderId="4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/>
    </xf>
    <xf numFmtId="4" fontId="9" fillId="0" borderId="4" xfId="0" applyNumberFormat="1" applyFont="1" applyBorder="1" applyAlignment="1" applyProtection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164" fontId="7" fillId="3" borderId="4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showGridLines="0" tabSelected="1" view="pageBreakPreview" topLeftCell="A52" zoomScaleNormal="100" zoomScaleSheetLayoutView="100" workbookViewId="0">
      <selection activeCell="C79" sqref="C79"/>
    </sheetView>
  </sheetViews>
  <sheetFormatPr defaultColWidth="9.140625" defaultRowHeight="12" x14ac:dyDescent="0.2"/>
  <cols>
    <col min="1" max="1" width="6.42578125" style="3" customWidth="1"/>
    <col min="2" max="2" width="38.42578125" style="3" customWidth="1"/>
    <col min="3" max="3" width="11.42578125" style="3" customWidth="1"/>
    <col min="4" max="4" width="11.140625" style="3" customWidth="1"/>
    <col min="5" max="5" width="10.85546875" style="3" customWidth="1"/>
    <col min="6" max="6" width="10.42578125" style="3" customWidth="1"/>
    <col min="7" max="7" width="12.85546875" style="3" customWidth="1"/>
    <col min="8" max="9" width="9.140625" style="3"/>
    <col min="10" max="10" width="8.140625" style="3" customWidth="1"/>
    <col min="11" max="11" width="4" style="3" customWidth="1"/>
    <col min="12" max="16384" width="9.140625" style="3"/>
  </cols>
  <sheetData>
    <row r="1" spans="1:11" x14ac:dyDescent="0.2">
      <c r="J1" s="1" t="s">
        <v>102</v>
      </c>
    </row>
    <row r="2" spans="1:11" x14ac:dyDescent="0.2">
      <c r="J2" s="1" t="s">
        <v>103</v>
      </c>
    </row>
    <row r="3" spans="1:11" x14ac:dyDescent="0.2">
      <c r="J3" s="1" t="s">
        <v>104</v>
      </c>
    </row>
    <row r="4" spans="1:11" x14ac:dyDescent="0.2">
      <c r="J4" s="1" t="s">
        <v>108</v>
      </c>
    </row>
    <row r="6" spans="1:11" ht="20.100000000000001" customHeight="1" x14ac:dyDescent="0.3">
      <c r="A6" s="62" t="s">
        <v>79</v>
      </c>
      <c r="B6" s="62"/>
      <c r="C6" s="62"/>
      <c r="D6" s="62"/>
      <c r="E6" s="62"/>
      <c r="F6" s="62"/>
      <c r="G6" s="62"/>
      <c r="H6" s="62"/>
      <c r="I6" s="62"/>
      <c r="J6" s="62"/>
    </row>
    <row r="7" spans="1:11" ht="13.5" customHeight="1" x14ac:dyDescent="0.3">
      <c r="A7" s="62" t="s">
        <v>100</v>
      </c>
      <c r="B7" s="62"/>
      <c r="C7" s="62"/>
      <c r="D7" s="62"/>
      <c r="E7" s="62"/>
      <c r="F7" s="62"/>
      <c r="G7" s="62"/>
      <c r="H7" s="62"/>
      <c r="I7" s="62"/>
      <c r="J7" s="62"/>
    </row>
    <row r="8" spans="1:11" ht="13.5" customHeight="1" x14ac:dyDescent="0.3">
      <c r="A8" s="62" t="s">
        <v>109</v>
      </c>
      <c r="B8" s="62"/>
      <c r="C8" s="62"/>
      <c r="D8" s="62"/>
      <c r="E8" s="62"/>
      <c r="F8" s="62"/>
      <c r="G8" s="62"/>
      <c r="H8" s="62"/>
      <c r="I8" s="62"/>
      <c r="J8" s="62"/>
    </row>
    <row r="9" spans="1:11" ht="13.5" customHeight="1" x14ac:dyDescent="0.3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1" ht="12" customHeight="1" x14ac:dyDescent="0.2">
      <c r="A10" s="5"/>
      <c r="B10" s="5"/>
      <c r="D10" s="6"/>
      <c r="E10" s="6"/>
      <c r="G10" s="6"/>
    </row>
    <row r="11" spans="1:11" ht="13.15" customHeight="1" x14ac:dyDescent="0.2">
      <c r="A11" s="63" t="s">
        <v>94</v>
      </c>
      <c r="B11" s="64" t="s">
        <v>0</v>
      </c>
      <c r="C11" s="64" t="s">
        <v>98</v>
      </c>
      <c r="D11" s="64" t="s">
        <v>110</v>
      </c>
      <c r="E11" s="64" t="s">
        <v>111</v>
      </c>
      <c r="F11" s="64" t="s">
        <v>78</v>
      </c>
      <c r="G11" s="64"/>
      <c r="H11" s="64" t="s">
        <v>92</v>
      </c>
      <c r="I11" s="64" t="s">
        <v>93</v>
      </c>
      <c r="J11" s="65" t="s">
        <v>99</v>
      </c>
    </row>
    <row r="12" spans="1:11" ht="55.5" customHeight="1" x14ac:dyDescent="0.2">
      <c r="A12" s="63"/>
      <c r="B12" s="64"/>
      <c r="C12" s="64"/>
      <c r="D12" s="64"/>
      <c r="E12" s="64"/>
      <c r="F12" s="7" t="s">
        <v>91</v>
      </c>
      <c r="G12" s="57" t="s">
        <v>112</v>
      </c>
      <c r="H12" s="64"/>
      <c r="I12" s="64"/>
      <c r="J12" s="65"/>
    </row>
    <row r="13" spans="1:11" s="12" customFormat="1" ht="13.15" customHeight="1" x14ac:dyDescent="0.2">
      <c r="A13" s="8" t="s">
        <v>13</v>
      </c>
      <c r="B13" s="32" t="s">
        <v>1</v>
      </c>
      <c r="C13" s="16">
        <f>C17+C22++C27+C28+C29</f>
        <v>6437016.0800000001</v>
      </c>
      <c r="D13" s="16">
        <f>D17+D22++D27+D28+D29</f>
        <v>3697799.12</v>
      </c>
      <c r="E13" s="16">
        <f>D13</f>
        <v>3697799.12</v>
      </c>
      <c r="F13" s="10">
        <f>E13*100/C13</f>
        <v>57.44585805042761</v>
      </c>
      <c r="G13" s="10">
        <f>E13/D13*100</f>
        <v>100</v>
      </c>
      <c r="H13" s="11">
        <v>100</v>
      </c>
      <c r="I13" s="60">
        <f>SUM(E13/E$72*100)</f>
        <v>40.01572056123775</v>
      </c>
      <c r="J13" s="9">
        <f t="shared" ref="J13:J28" si="0">D13-E13</f>
        <v>0</v>
      </c>
      <c r="K13" s="12">
        <v>40</v>
      </c>
    </row>
    <row r="14" spans="1:11" s="12" customFormat="1" ht="13.15" customHeight="1" x14ac:dyDescent="0.2">
      <c r="A14" s="13"/>
      <c r="B14" s="33" t="s">
        <v>7</v>
      </c>
      <c r="C14" s="49">
        <f>C15+C16</f>
        <v>5974307.7700000005</v>
      </c>
      <c r="D14" s="49">
        <f>D15+D16</f>
        <v>3412889.88</v>
      </c>
      <c r="E14" s="49">
        <f t="shared" ref="E14:E78" si="1">D14</f>
        <v>3412889.88</v>
      </c>
      <c r="F14" s="14">
        <f t="shared" ref="F14:F20" si="2">E14*100/C14</f>
        <v>57.126114210885383</v>
      </c>
      <c r="G14" s="14">
        <f t="shared" ref="G14:G19" si="3">E14/D14*100</f>
        <v>100</v>
      </c>
      <c r="H14" s="11">
        <f>E14/$E$13*100</f>
        <v>92.295167185825917</v>
      </c>
      <c r="I14" s="15">
        <f>SUM(E14/E$72*100)</f>
        <v>36.9325761926073</v>
      </c>
      <c r="J14" s="16">
        <f t="shared" si="0"/>
        <v>0</v>
      </c>
    </row>
    <row r="15" spans="1:11" s="12" customFormat="1" ht="13.15" customHeight="1" x14ac:dyDescent="0.2">
      <c r="A15" s="13"/>
      <c r="B15" s="33" t="s">
        <v>2</v>
      </c>
      <c r="C15" s="49">
        <f t="shared" ref="C15:D16" si="4">C19+C24</f>
        <v>4580013.7300000004</v>
      </c>
      <c r="D15" s="49">
        <f t="shared" si="4"/>
        <v>2591113.29</v>
      </c>
      <c r="E15" s="49">
        <f t="shared" si="1"/>
        <v>2591113.29</v>
      </c>
      <c r="F15" s="14">
        <f t="shared" si="2"/>
        <v>56.574356382988391</v>
      </c>
      <c r="G15" s="14">
        <f t="shared" si="3"/>
        <v>100</v>
      </c>
      <c r="H15" s="11">
        <f t="shared" ref="H15:H20" si="5">E15/$E$13*100</f>
        <v>70.071769880241632</v>
      </c>
      <c r="I15" s="15">
        <f>SUM(E15/E$72*100)</f>
        <v>28.039723627591044</v>
      </c>
      <c r="J15" s="16">
        <f t="shared" si="0"/>
        <v>0</v>
      </c>
    </row>
    <row r="16" spans="1:11" s="12" customFormat="1" ht="13.15" customHeight="1" x14ac:dyDescent="0.2">
      <c r="A16" s="13"/>
      <c r="B16" s="33" t="s">
        <v>19</v>
      </c>
      <c r="C16" s="49">
        <f t="shared" si="4"/>
        <v>1394294.04</v>
      </c>
      <c r="D16" s="49">
        <f t="shared" si="4"/>
        <v>821776.59</v>
      </c>
      <c r="E16" s="49">
        <f t="shared" si="1"/>
        <v>821776.59</v>
      </c>
      <c r="F16" s="14">
        <f t="shared" si="2"/>
        <v>58.938542834192994</v>
      </c>
      <c r="G16" s="14">
        <f t="shared" si="3"/>
        <v>100</v>
      </c>
      <c r="H16" s="11">
        <f>E16/$E$13*100</f>
        <v>22.223397305584299</v>
      </c>
      <c r="I16" s="15">
        <f>SUM(E16/E$72*100)</f>
        <v>8.892852565016252</v>
      </c>
      <c r="J16" s="16">
        <f t="shared" si="0"/>
        <v>0</v>
      </c>
    </row>
    <row r="17" spans="1:11" ht="13.15" customHeight="1" x14ac:dyDescent="0.2">
      <c r="A17" s="17" t="s">
        <v>17</v>
      </c>
      <c r="B17" s="34" t="s">
        <v>29</v>
      </c>
      <c r="C17" s="50">
        <v>1291783.43</v>
      </c>
      <c r="D17" s="18">
        <v>751932.7</v>
      </c>
      <c r="E17" s="18">
        <f t="shared" si="1"/>
        <v>751932.7</v>
      </c>
      <c r="F17" s="2">
        <f t="shared" si="2"/>
        <v>58.208882583359973</v>
      </c>
      <c r="G17" s="2">
        <f t="shared" si="3"/>
        <v>100</v>
      </c>
      <c r="H17" s="19">
        <f t="shared" si="5"/>
        <v>20.334601085631711</v>
      </c>
      <c r="I17" s="2">
        <f>SUM(E17/E$72*100)</f>
        <v>8.1370371476688028</v>
      </c>
      <c r="J17" s="18">
        <f t="shared" si="0"/>
        <v>0</v>
      </c>
    </row>
    <row r="18" spans="1:11" ht="13.15" customHeight="1" x14ac:dyDescent="0.2">
      <c r="A18" s="17"/>
      <c r="B18" s="35" t="s">
        <v>6</v>
      </c>
      <c r="C18" s="18">
        <f>+C19+C20+C21</f>
        <v>1290789.3999999999</v>
      </c>
      <c r="D18" s="18">
        <f>+D19+D20+D21</f>
        <v>750938.67</v>
      </c>
      <c r="E18" s="18">
        <f>D18</f>
        <v>750938.67</v>
      </c>
      <c r="F18" s="2">
        <f t="shared" si="2"/>
        <v>58.176699467783052</v>
      </c>
      <c r="G18" s="2">
        <f t="shared" si="3"/>
        <v>100</v>
      </c>
      <c r="H18" s="19">
        <f t="shared" si="5"/>
        <v>20.307719419869407</v>
      </c>
      <c r="I18" s="2">
        <f>SUM(E18/E$72*100)</f>
        <v>8.1262802554151534</v>
      </c>
      <c r="J18" s="18">
        <f>D18-E18</f>
        <v>0</v>
      </c>
    </row>
    <row r="19" spans="1:11" ht="13.15" customHeight="1" x14ac:dyDescent="0.2">
      <c r="A19" s="17"/>
      <c r="B19" s="35" t="s">
        <v>8</v>
      </c>
      <c r="C19" s="51">
        <v>976638.32</v>
      </c>
      <c r="D19" s="50">
        <v>580552.39</v>
      </c>
      <c r="E19" s="18">
        <f t="shared" si="1"/>
        <v>580552.39</v>
      </c>
      <c r="F19" s="2">
        <f t="shared" si="2"/>
        <v>59.443949526780806</v>
      </c>
      <c r="G19" s="2">
        <f t="shared" si="3"/>
        <v>100</v>
      </c>
      <c r="H19" s="19">
        <f t="shared" si="5"/>
        <v>15.699943970996454</v>
      </c>
      <c r="I19" s="2">
        <f>SUM(E19/E$72*100)</f>
        <v>6.2824457077048352</v>
      </c>
      <c r="J19" s="18">
        <f t="shared" si="0"/>
        <v>0</v>
      </c>
    </row>
    <row r="20" spans="1:11" ht="13.15" customHeight="1" x14ac:dyDescent="0.2">
      <c r="A20" s="17"/>
      <c r="B20" s="35" t="s">
        <v>20</v>
      </c>
      <c r="C20" s="51">
        <v>299351.08</v>
      </c>
      <c r="D20" s="50">
        <v>162983.48000000001</v>
      </c>
      <c r="E20" s="18">
        <f t="shared" si="1"/>
        <v>162983.48000000001</v>
      </c>
      <c r="F20" s="2">
        <f t="shared" si="2"/>
        <v>54.445596120782334</v>
      </c>
      <c r="G20" s="2">
        <v>0</v>
      </c>
      <c r="H20" s="19">
        <f t="shared" si="5"/>
        <v>4.4075806908624067</v>
      </c>
      <c r="I20" s="2">
        <f>SUM(E20/E$72*100)</f>
        <v>1.763725172766573</v>
      </c>
      <c r="J20" s="18">
        <f t="shared" si="0"/>
        <v>0</v>
      </c>
    </row>
    <row r="21" spans="1:11" ht="13.15" customHeight="1" x14ac:dyDescent="0.2">
      <c r="A21" s="17"/>
      <c r="B21" s="35" t="s">
        <v>107</v>
      </c>
      <c r="C21" s="51">
        <v>14800</v>
      </c>
      <c r="D21" s="50">
        <v>7402.8</v>
      </c>
      <c r="E21" s="18">
        <f t="shared" si="1"/>
        <v>7402.8</v>
      </c>
      <c r="F21" s="2">
        <f t="shared" ref="F21:F78" si="6">E21*100/C21</f>
        <v>50.018918918918921</v>
      </c>
      <c r="G21" s="2">
        <v>0</v>
      </c>
      <c r="H21" s="19">
        <f t="shared" ref="H21:H37" si="7">E21/$E$13*100</f>
        <v>0.20019475801054329</v>
      </c>
      <c r="I21" s="2">
        <f>SUM(E21/E$72*100)</f>
        <v>8.0109374943745135E-2</v>
      </c>
      <c r="J21" s="18">
        <f t="shared" si="0"/>
        <v>0</v>
      </c>
    </row>
    <row r="22" spans="1:11" ht="13.15" customHeight="1" x14ac:dyDescent="0.2">
      <c r="A22" s="17" t="s">
        <v>18</v>
      </c>
      <c r="B22" s="34" t="s">
        <v>30</v>
      </c>
      <c r="C22" s="50">
        <v>5142602.6500000004</v>
      </c>
      <c r="D22" s="50">
        <v>2945866.42</v>
      </c>
      <c r="E22" s="18">
        <f t="shared" si="1"/>
        <v>2945866.42</v>
      </c>
      <c r="F22" s="2">
        <f t="shared" si="6"/>
        <v>57.28357060602378</v>
      </c>
      <c r="G22" s="2">
        <f t="shared" ref="G22:G77" si="8">E22/D22*100</f>
        <v>100</v>
      </c>
      <c r="H22" s="19">
        <f t="shared" si="7"/>
        <v>79.665398914368282</v>
      </c>
      <c r="I22" s="2">
        <f>SUM(E22/E$72*100)</f>
        <v>31.878683413568943</v>
      </c>
      <c r="J22" s="18">
        <f>D22-E22</f>
        <v>0</v>
      </c>
    </row>
    <row r="23" spans="1:11" ht="13.15" customHeight="1" x14ac:dyDescent="0.2">
      <c r="A23" s="17"/>
      <c r="B23" s="35" t="s">
        <v>7</v>
      </c>
      <c r="C23" s="18">
        <f>+C24+C25+C26</f>
        <v>4722318.37</v>
      </c>
      <c r="D23" s="18">
        <f>+D24+D25+D26</f>
        <v>2683783.8899999997</v>
      </c>
      <c r="E23" s="18">
        <f t="shared" si="1"/>
        <v>2683783.8899999997</v>
      </c>
      <c r="F23" s="2">
        <f t="shared" si="6"/>
        <v>56.831913473889728</v>
      </c>
      <c r="G23" s="2">
        <f t="shared" si="8"/>
        <v>100</v>
      </c>
      <c r="H23" s="19">
        <f t="shared" si="7"/>
        <v>72.577871401516248</v>
      </c>
      <c r="I23" s="2">
        <f>SUM(E23/E$72*100)</f>
        <v>29.042558209325232</v>
      </c>
      <c r="J23" s="18">
        <f t="shared" si="0"/>
        <v>0</v>
      </c>
    </row>
    <row r="24" spans="1:11" ht="13.15" customHeight="1" x14ac:dyDescent="0.2">
      <c r="A24" s="17"/>
      <c r="B24" s="35" t="s">
        <v>2</v>
      </c>
      <c r="C24" s="51">
        <v>3603375.41</v>
      </c>
      <c r="D24" s="50">
        <v>2010560.9</v>
      </c>
      <c r="E24" s="18">
        <f t="shared" si="1"/>
        <v>2010560.9</v>
      </c>
      <c r="F24" s="2">
        <f t="shared" si="6"/>
        <v>55.796598223441833</v>
      </c>
      <c r="G24" s="2">
        <f t="shared" si="8"/>
        <v>100</v>
      </c>
      <c r="H24" s="19">
        <f t="shared" si="7"/>
        <v>54.37182590924516</v>
      </c>
      <c r="I24" s="2">
        <f>SUM(E24/E$72*100)</f>
        <v>21.75727791988621</v>
      </c>
      <c r="J24" s="18">
        <f>D24-E24</f>
        <v>0</v>
      </c>
    </row>
    <row r="25" spans="1:11" ht="13.15" customHeight="1" x14ac:dyDescent="0.2">
      <c r="A25" s="17"/>
      <c r="B25" s="35" t="s">
        <v>9</v>
      </c>
      <c r="C25" s="51">
        <v>1094942.96</v>
      </c>
      <c r="D25" s="50">
        <v>658793.11</v>
      </c>
      <c r="E25" s="18">
        <f t="shared" si="1"/>
        <v>658793.11</v>
      </c>
      <c r="F25" s="2">
        <f t="shared" si="6"/>
        <v>60.166888510795118</v>
      </c>
      <c r="G25" s="2">
        <f t="shared" si="8"/>
        <v>100</v>
      </c>
      <c r="H25" s="19">
        <f t="shared" si="7"/>
        <v>17.815816614721893</v>
      </c>
      <c r="I25" s="2">
        <f>SUM(E25/E$72*100)</f>
        <v>7.1291273922496785</v>
      </c>
      <c r="J25" s="18">
        <f t="shared" si="0"/>
        <v>0</v>
      </c>
    </row>
    <row r="26" spans="1:11" ht="13.15" customHeight="1" x14ac:dyDescent="0.2">
      <c r="A26" s="17"/>
      <c r="B26" s="35" t="s">
        <v>107</v>
      </c>
      <c r="C26" s="51">
        <v>24000</v>
      </c>
      <c r="D26" s="50">
        <v>14429.88</v>
      </c>
      <c r="E26" s="18">
        <f t="shared" ref="E26" si="9">D26</f>
        <v>14429.88</v>
      </c>
      <c r="F26" s="2">
        <f t="shared" ref="F26" si="10">E26*100/C26</f>
        <v>60.124499999999998</v>
      </c>
      <c r="G26" s="2">
        <v>0</v>
      </c>
      <c r="H26" s="19">
        <f t="shared" ref="H26" si="11">E26/$E$13*100</f>
        <v>0.39022887754919472</v>
      </c>
      <c r="I26" s="2">
        <f>SUM(E26/E$72*100)</f>
        <v>0.15615289718934036</v>
      </c>
      <c r="J26" s="18">
        <f t="shared" ref="J26" si="12">D26-E26</f>
        <v>0</v>
      </c>
    </row>
    <row r="27" spans="1:11" ht="13.15" customHeight="1" x14ac:dyDescent="0.2">
      <c r="A27" s="17" t="s">
        <v>49</v>
      </c>
      <c r="B27" s="35" t="s">
        <v>50</v>
      </c>
      <c r="C27" s="50">
        <v>0</v>
      </c>
      <c r="D27" s="50">
        <v>0</v>
      </c>
      <c r="E27" s="18">
        <f t="shared" si="1"/>
        <v>0</v>
      </c>
      <c r="F27" s="2">
        <v>0</v>
      </c>
      <c r="G27" s="2">
        <v>0</v>
      </c>
      <c r="H27" s="19">
        <f t="shared" si="7"/>
        <v>0</v>
      </c>
      <c r="I27" s="2">
        <f>SUM(E27/E$72*100)</f>
        <v>0</v>
      </c>
      <c r="J27" s="18">
        <f t="shared" si="0"/>
        <v>0</v>
      </c>
    </row>
    <row r="28" spans="1:11" ht="13.15" customHeight="1" x14ac:dyDescent="0.2">
      <c r="A28" s="17" t="s">
        <v>47</v>
      </c>
      <c r="B28" s="34" t="s">
        <v>15</v>
      </c>
      <c r="C28" s="50">
        <v>0</v>
      </c>
      <c r="D28" s="50">
        <v>0</v>
      </c>
      <c r="E28" s="18">
        <f t="shared" si="1"/>
        <v>0</v>
      </c>
      <c r="F28" s="2">
        <v>0</v>
      </c>
      <c r="G28" s="2">
        <v>0</v>
      </c>
      <c r="H28" s="19">
        <f t="shared" si="7"/>
        <v>0</v>
      </c>
      <c r="I28" s="2">
        <f>SUM(E28/E$72*100)</f>
        <v>0</v>
      </c>
      <c r="J28" s="18">
        <f t="shared" si="0"/>
        <v>0</v>
      </c>
    </row>
    <row r="29" spans="1:11" ht="13.15" customHeight="1" x14ac:dyDescent="0.2">
      <c r="A29" s="17" t="s">
        <v>65</v>
      </c>
      <c r="B29" s="35" t="s">
        <v>66</v>
      </c>
      <c r="C29" s="50">
        <v>2630</v>
      </c>
      <c r="D29" s="50">
        <v>0</v>
      </c>
      <c r="E29" s="18">
        <f t="shared" si="1"/>
        <v>0</v>
      </c>
      <c r="F29" s="2">
        <f t="shared" si="6"/>
        <v>0</v>
      </c>
      <c r="G29" s="2">
        <v>0</v>
      </c>
      <c r="H29" s="19">
        <f t="shared" si="7"/>
        <v>0</v>
      </c>
      <c r="I29" s="2">
        <f>SUM(E29/E$72*100)</f>
        <v>0</v>
      </c>
      <c r="J29" s="18">
        <f t="shared" ref="J29:J58" si="13">D29-E29</f>
        <v>0</v>
      </c>
    </row>
    <row r="30" spans="1:11" s="12" customFormat="1" ht="13.15" customHeight="1" x14ac:dyDescent="0.2">
      <c r="A30" s="20" t="s">
        <v>80</v>
      </c>
      <c r="B30" s="36" t="s">
        <v>81</v>
      </c>
      <c r="C30" s="16">
        <f>C31</f>
        <v>248200</v>
      </c>
      <c r="D30" s="16">
        <f>D31</f>
        <v>98985.67</v>
      </c>
      <c r="E30" s="16">
        <f t="shared" si="1"/>
        <v>98985.67</v>
      </c>
      <c r="F30" s="14">
        <f t="shared" si="6"/>
        <v>39.8814141821112</v>
      </c>
      <c r="G30" s="14">
        <f t="shared" si="8"/>
        <v>100</v>
      </c>
      <c r="H30" s="11">
        <f>E30/$E$30*100</f>
        <v>100</v>
      </c>
      <c r="I30" s="14">
        <f>SUM(E30/E$72*100)</f>
        <v>1.0711730901939569</v>
      </c>
      <c r="J30" s="16">
        <f t="shared" si="13"/>
        <v>0</v>
      </c>
      <c r="K30" s="12">
        <v>1.1000000000000001</v>
      </c>
    </row>
    <row r="31" spans="1:11" s="12" customFormat="1" ht="13.15" customHeight="1" x14ac:dyDescent="0.2">
      <c r="A31" s="17" t="s">
        <v>35</v>
      </c>
      <c r="B31" s="35" t="s">
        <v>36</v>
      </c>
      <c r="C31" s="50">
        <v>248200</v>
      </c>
      <c r="D31" s="50">
        <v>98985.67</v>
      </c>
      <c r="E31" s="18">
        <f t="shared" si="1"/>
        <v>98985.67</v>
      </c>
      <c r="F31" s="2">
        <f t="shared" si="6"/>
        <v>39.8814141821112</v>
      </c>
      <c r="G31" s="2">
        <f t="shared" si="8"/>
        <v>100</v>
      </c>
      <c r="H31" s="19">
        <f t="shared" ref="H31:H34" si="14">E31/$E$30*100</f>
        <v>100</v>
      </c>
      <c r="I31" s="2">
        <f>SUM(E31/E$72*100)</f>
        <v>1.0711730901939569</v>
      </c>
      <c r="J31" s="18">
        <f t="shared" si="13"/>
        <v>0</v>
      </c>
    </row>
    <row r="32" spans="1:11" ht="13.15" customHeight="1" x14ac:dyDescent="0.2">
      <c r="A32" s="17"/>
      <c r="B32" s="35" t="s">
        <v>37</v>
      </c>
      <c r="C32" s="18">
        <f>C33+C34</f>
        <v>228800</v>
      </c>
      <c r="D32" s="18">
        <f>D33+D34</f>
        <v>98985.670000000013</v>
      </c>
      <c r="E32" s="18">
        <f t="shared" si="1"/>
        <v>98985.670000000013</v>
      </c>
      <c r="F32" s="2">
        <f t="shared" si="6"/>
        <v>43.262967657342664</v>
      </c>
      <c r="G32" s="2">
        <f t="shared" si="8"/>
        <v>100</v>
      </c>
      <c r="H32" s="19">
        <f t="shared" si="14"/>
        <v>100.00000000000003</v>
      </c>
      <c r="I32" s="2">
        <f>SUM(E32/E$72*100)</f>
        <v>1.0711730901939571</v>
      </c>
      <c r="J32" s="18">
        <f>D32-E32</f>
        <v>0</v>
      </c>
    </row>
    <row r="33" spans="1:11" ht="13.15" customHeight="1" x14ac:dyDescent="0.2">
      <c r="A33" s="17"/>
      <c r="B33" s="35" t="s">
        <v>38</v>
      </c>
      <c r="C33" s="51">
        <v>175700</v>
      </c>
      <c r="D33" s="50">
        <v>78379.820000000007</v>
      </c>
      <c r="E33" s="18">
        <f t="shared" si="1"/>
        <v>78379.820000000007</v>
      </c>
      <c r="F33" s="2">
        <f t="shared" si="6"/>
        <v>44.610028457598183</v>
      </c>
      <c r="G33" s="2">
        <f t="shared" si="8"/>
        <v>100</v>
      </c>
      <c r="H33" s="19">
        <f t="shared" si="14"/>
        <v>79.182996892378469</v>
      </c>
      <c r="I33" s="2">
        <f>SUM(E33/E$72*100)</f>
        <v>0.84818695472027528</v>
      </c>
      <c r="J33" s="18">
        <f t="shared" si="13"/>
        <v>0</v>
      </c>
    </row>
    <row r="34" spans="1:11" ht="13.15" customHeight="1" x14ac:dyDescent="0.2">
      <c r="A34" s="17"/>
      <c r="B34" s="35" t="s">
        <v>39</v>
      </c>
      <c r="C34" s="51">
        <v>53100</v>
      </c>
      <c r="D34" s="50">
        <v>20605.849999999999</v>
      </c>
      <c r="E34" s="18">
        <f t="shared" si="1"/>
        <v>20605.849999999999</v>
      </c>
      <c r="F34" s="2">
        <f t="shared" si="6"/>
        <v>38.805743879472686</v>
      </c>
      <c r="G34" s="2">
        <f t="shared" si="8"/>
        <v>100</v>
      </c>
      <c r="H34" s="19">
        <f t="shared" si="14"/>
        <v>20.817003107621538</v>
      </c>
      <c r="I34" s="2">
        <f>SUM(E34/E$72*100)</f>
        <v>0.22298613547368165</v>
      </c>
      <c r="J34" s="18">
        <f t="shared" si="13"/>
        <v>0</v>
      </c>
    </row>
    <row r="35" spans="1:11" s="12" customFormat="1" ht="24" x14ac:dyDescent="0.2">
      <c r="A35" s="20" t="s">
        <v>21</v>
      </c>
      <c r="B35" s="37" t="s">
        <v>25</v>
      </c>
      <c r="C35" s="16">
        <f>C36+C37</f>
        <v>0</v>
      </c>
      <c r="D35" s="16">
        <f>D36+D37</f>
        <v>0</v>
      </c>
      <c r="E35" s="16">
        <f t="shared" si="1"/>
        <v>0</v>
      </c>
      <c r="F35" s="14">
        <v>0</v>
      </c>
      <c r="G35" s="14">
        <v>0</v>
      </c>
      <c r="H35" s="11">
        <v>0</v>
      </c>
      <c r="I35" s="14">
        <f>SUM(E35/E$72*100)</f>
        <v>0</v>
      </c>
      <c r="J35" s="16">
        <f t="shared" si="13"/>
        <v>0</v>
      </c>
    </row>
    <row r="36" spans="1:11" ht="36.75" customHeight="1" x14ac:dyDescent="0.2">
      <c r="A36" s="17" t="s">
        <v>26</v>
      </c>
      <c r="B36" s="38" t="s">
        <v>51</v>
      </c>
      <c r="C36" s="18">
        <v>0</v>
      </c>
      <c r="D36" s="18">
        <v>0</v>
      </c>
      <c r="E36" s="18">
        <f t="shared" si="1"/>
        <v>0</v>
      </c>
      <c r="F36" s="2">
        <v>0</v>
      </c>
      <c r="G36" s="2">
        <v>0</v>
      </c>
      <c r="H36" s="19">
        <f t="shared" si="7"/>
        <v>0</v>
      </c>
      <c r="I36" s="2">
        <f>SUM(E36/E$72*100)</f>
        <v>0</v>
      </c>
      <c r="J36" s="18">
        <f t="shared" si="13"/>
        <v>0</v>
      </c>
    </row>
    <row r="37" spans="1:11" ht="13.15" customHeight="1" x14ac:dyDescent="0.2">
      <c r="A37" s="17" t="s">
        <v>64</v>
      </c>
      <c r="B37" s="38" t="s">
        <v>48</v>
      </c>
      <c r="C37" s="50">
        <v>0</v>
      </c>
      <c r="D37" s="50">
        <v>0</v>
      </c>
      <c r="E37" s="18">
        <f t="shared" si="1"/>
        <v>0</v>
      </c>
      <c r="F37" s="2">
        <v>0</v>
      </c>
      <c r="G37" s="2">
        <v>0</v>
      </c>
      <c r="H37" s="19">
        <f t="shared" si="7"/>
        <v>0</v>
      </c>
      <c r="I37" s="2">
        <f>SUM(E37/E$72*100)</f>
        <v>0</v>
      </c>
      <c r="J37" s="18">
        <f t="shared" si="13"/>
        <v>0</v>
      </c>
    </row>
    <row r="38" spans="1:11" s="12" customFormat="1" ht="13.15" customHeight="1" x14ac:dyDescent="0.2">
      <c r="A38" s="20" t="s">
        <v>62</v>
      </c>
      <c r="B38" s="37" t="s">
        <v>63</v>
      </c>
      <c r="C38" s="16">
        <f>C39+C43+C44+C45</f>
        <v>1925470.99</v>
      </c>
      <c r="D38" s="16">
        <f>D39+D43+D44+D45</f>
        <v>311489.91999999998</v>
      </c>
      <c r="E38" s="16">
        <f t="shared" si="1"/>
        <v>311489.91999999998</v>
      </c>
      <c r="F38" s="14">
        <f t="shared" si="6"/>
        <v>16.177336434448176</v>
      </c>
      <c r="G38" s="14">
        <f t="shared" si="8"/>
        <v>100</v>
      </c>
      <c r="H38" s="11">
        <f>E38/$E$38*100</f>
        <v>100</v>
      </c>
      <c r="I38" s="14">
        <f>SUM(E38/E$72*100)</f>
        <v>3.3707871065647015</v>
      </c>
      <c r="J38" s="16">
        <f t="shared" si="13"/>
        <v>0</v>
      </c>
      <c r="K38" s="12">
        <v>3.4</v>
      </c>
    </row>
    <row r="39" spans="1:11" ht="13.15" customHeight="1" x14ac:dyDescent="0.2">
      <c r="A39" s="17" t="s">
        <v>59</v>
      </c>
      <c r="B39" s="39" t="s">
        <v>60</v>
      </c>
      <c r="C39" s="18">
        <v>0</v>
      </c>
      <c r="D39" s="18">
        <v>0</v>
      </c>
      <c r="E39" s="18">
        <f t="shared" si="1"/>
        <v>0</v>
      </c>
      <c r="F39" s="2">
        <v>0</v>
      </c>
      <c r="G39" s="2">
        <v>0</v>
      </c>
      <c r="H39" s="19">
        <f t="shared" ref="H39:H45" si="15">E39/$E$38*100</f>
        <v>0</v>
      </c>
      <c r="I39" s="2">
        <f>SUM(E39/E$72*100)</f>
        <v>0</v>
      </c>
      <c r="J39" s="18">
        <f t="shared" si="13"/>
        <v>0</v>
      </c>
    </row>
    <row r="40" spans="1:11" ht="13.15" customHeight="1" x14ac:dyDescent="0.2">
      <c r="A40" s="17"/>
      <c r="B40" s="38" t="s">
        <v>37</v>
      </c>
      <c r="C40" s="18">
        <f>C41+C42</f>
        <v>0</v>
      </c>
      <c r="D40" s="18">
        <f>D41+D42</f>
        <v>0</v>
      </c>
      <c r="E40" s="18">
        <f t="shared" si="1"/>
        <v>0</v>
      </c>
      <c r="F40" s="2">
        <v>0</v>
      </c>
      <c r="G40" s="2">
        <v>0</v>
      </c>
      <c r="H40" s="19">
        <f t="shared" si="15"/>
        <v>0</v>
      </c>
      <c r="I40" s="2">
        <f>SUM(E40/E$72*100)</f>
        <v>0</v>
      </c>
      <c r="J40" s="18">
        <f t="shared" si="13"/>
        <v>0</v>
      </c>
    </row>
    <row r="41" spans="1:11" ht="13.15" customHeight="1" x14ac:dyDescent="0.2">
      <c r="A41" s="17"/>
      <c r="B41" s="38" t="s">
        <v>61</v>
      </c>
      <c r="C41" s="52">
        <v>0</v>
      </c>
      <c r="D41" s="52">
        <v>0</v>
      </c>
      <c r="E41" s="18">
        <f t="shared" si="1"/>
        <v>0</v>
      </c>
      <c r="F41" s="2">
        <v>0</v>
      </c>
      <c r="G41" s="2">
        <v>0</v>
      </c>
      <c r="H41" s="19">
        <f t="shared" si="15"/>
        <v>0</v>
      </c>
      <c r="I41" s="2">
        <f>SUM(E41/E$72*100)</f>
        <v>0</v>
      </c>
      <c r="J41" s="18">
        <f t="shared" si="13"/>
        <v>0</v>
      </c>
    </row>
    <row r="42" spans="1:11" ht="13.15" customHeight="1" x14ac:dyDescent="0.2">
      <c r="A42" s="17"/>
      <c r="B42" s="38" t="s">
        <v>39</v>
      </c>
      <c r="C42" s="52">
        <v>0</v>
      </c>
      <c r="D42" s="52">
        <v>0</v>
      </c>
      <c r="E42" s="18">
        <f t="shared" si="1"/>
        <v>0</v>
      </c>
      <c r="F42" s="2">
        <v>0</v>
      </c>
      <c r="G42" s="2">
        <v>0</v>
      </c>
      <c r="H42" s="19">
        <f t="shared" si="15"/>
        <v>0</v>
      </c>
      <c r="I42" s="2">
        <f>SUM(E42/E$72*100)</f>
        <v>0</v>
      </c>
      <c r="J42" s="18">
        <f t="shared" si="13"/>
        <v>0</v>
      </c>
    </row>
    <row r="43" spans="1:11" ht="13.15" customHeight="1" x14ac:dyDescent="0.2">
      <c r="A43" s="17" t="s">
        <v>67</v>
      </c>
      <c r="B43" s="38" t="s">
        <v>68</v>
      </c>
      <c r="C43" s="18">
        <v>0</v>
      </c>
      <c r="D43" s="18">
        <v>0</v>
      </c>
      <c r="E43" s="18">
        <f t="shared" si="1"/>
        <v>0</v>
      </c>
      <c r="F43" s="2">
        <v>0</v>
      </c>
      <c r="G43" s="2">
        <v>0</v>
      </c>
      <c r="H43" s="19">
        <f t="shared" si="15"/>
        <v>0</v>
      </c>
      <c r="I43" s="2">
        <f>SUM(E43/E$72*100)</f>
        <v>0</v>
      </c>
      <c r="J43" s="18">
        <f t="shared" si="13"/>
        <v>0</v>
      </c>
    </row>
    <row r="44" spans="1:11" ht="13.15" customHeight="1" x14ac:dyDescent="0.2">
      <c r="A44" s="17" t="s">
        <v>69</v>
      </c>
      <c r="B44" s="38" t="s">
        <v>83</v>
      </c>
      <c r="C44" s="50">
        <v>1925176.53</v>
      </c>
      <c r="D44" s="50">
        <v>311489.91999999998</v>
      </c>
      <c r="E44" s="18">
        <f t="shared" si="1"/>
        <v>311489.91999999998</v>
      </c>
      <c r="F44" s="2">
        <f t="shared" si="6"/>
        <v>16.179810793766531</v>
      </c>
      <c r="G44" s="2">
        <f t="shared" si="8"/>
        <v>100</v>
      </c>
      <c r="H44" s="19">
        <f t="shared" si="15"/>
        <v>100</v>
      </c>
      <c r="I44" s="2">
        <f>SUM(E44/E$72*100)</f>
        <v>3.3707871065647015</v>
      </c>
      <c r="J44" s="18">
        <f t="shared" si="13"/>
        <v>0</v>
      </c>
    </row>
    <row r="45" spans="1:11" ht="25.5" customHeight="1" x14ac:dyDescent="0.2">
      <c r="A45" s="17" t="s">
        <v>76</v>
      </c>
      <c r="B45" s="38" t="s">
        <v>77</v>
      </c>
      <c r="C45" s="18">
        <v>294.45999999999998</v>
      </c>
      <c r="D45" s="18">
        <v>0</v>
      </c>
      <c r="E45" s="18">
        <f t="shared" si="1"/>
        <v>0</v>
      </c>
      <c r="F45" s="2">
        <v>0</v>
      </c>
      <c r="G45" s="2">
        <v>0</v>
      </c>
      <c r="H45" s="19">
        <f t="shared" si="15"/>
        <v>0</v>
      </c>
      <c r="I45" s="2">
        <f>SUM(E45/E$72*100)</f>
        <v>0</v>
      </c>
      <c r="J45" s="18">
        <f t="shared" si="13"/>
        <v>0</v>
      </c>
    </row>
    <row r="46" spans="1:11" s="12" customFormat="1" ht="13.15" customHeight="1" x14ac:dyDescent="0.2">
      <c r="A46" s="20" t="s">
        <v>22</v>
      </c>
      <c r="B46" s="36" t="s">
        <v>31</v>
      </c>
      <c r="C46" s="16">
        <f>C47+C48+C49</f>
        <v>448737</v>
      </c>
      <c r="D46" s="16">
        <f>D47+D48+D49</f>
        <v>154960.20000000001</v>
      </c>
      <c r="E46" s="16">
        <f t="shared" si="1"/>
        <v>154960.20000000001</v>
      </c>
      <c r="F46" s="14">
        <f t="shared" si="6"/>
        <v>34.532521276382383</v>
      </c>
      <c r="G46" s="14">
        <f t="shared" si="8"/>
        <v>100</v>
      </c>
      <c r="H46" s="11">
        <f>E46/$E$46*100</f>
        <v>100</v>
      </c>
      <c r="I46" s="14">
        <f>SUM(E46/E$72*100)</f>
        <v>1.6769012756197295</v>
      </c>
      <c r="J46" s="16">
        <f t="shared" si="13"/>
        <v>0</v>
      </c>
      <c r="K46" s="12">
        <v>1.7</v>
      </c>
    </row>
    <row r="47" spans="1:11" ht="13.15" customHeight="1" x14ac:dyDescent="0.2">
      <c r="A47" s="17" t="s">
        <v>40</v>
      </c>
      <c r="B47" s="34" t="s">
        <v>41</v>
      </c>
      <c r="C47" s="18">
        <v>0</v>
      </c>
      <c r="D47" s="18">
        <v>0</v>
      </c>
      <c r="E47" s="18">
        <f t="shared" si="1"/>
        <v>0</v>
      </c>
      <c r="F47" s="2">
        <v>0</v>
      </c>
      <c r="G47" s="2">
        <v>0</v>
      </c>
      <c r="H47" s="19">
        <f t="shared" ref="H47:H48" si="16">E47/$E$46*100</f>
        <v>0</v>
      </c>
      <c r="I47" s="2">
        <f>SUM(E47/E$72*100)</f>
        <v>0</v>
      </c>
      <c r="J47" s="18">
        <f t="shared" si="13"/>
        <v>0</v>
      </c>
    </row>
    <row r="48" spans="1:11" ht="13.15" customHeight="1" x14ac:dyDescent="0.2">
      <c r="A48" s="17" t="s">
        <v>23</v>
      </c>
      <c r="B48" s="34" t="s">
        <v>82</v>
      </c>
      <c r="C48" s="50">
        <v>271537</v>
      </c>
      <c r="D48" s="50">
        <v>146537</v>
      </c>
      <c r="E48" s="18">
        <f t="shared" si="1"/>
        <v>146537</v>
      </c>
      <c r="F48" s="2">
        <f t="shared" si="6"/>
        <v>53.96575788934841</v>
      </c>
      <c r="G48" s="2">
        <f t="shared" si="8"/>
        <v>100</v>
      </c>
      <c r="H48" s="19">
        <f t="shared" si="16"/>
        <v>94.56428166716357</v>
      </c>
      <c r="I48" s="2">
        <f>SUM(E48/E$72*100)</f>
        <v>1.5857496455572999</v>
      </c>
      <c r="J48" s="18">
        <f t="shared" si="13"/>
        <v>0</v>
      </c>
    </row>
    <row r="49" spans="1:11" ht="13.15" customHeight="1" x14ac:dyDescent="0.2">
      <c r="A49" s="17" t="s">
        <v>42</v>
      </c>
      <c r="B49" s="34" t="s">
        <v>43</v>
      </c>
      <c r="C49" s="18">
        <v>177200</v>
      </c>
      <c r="D49" s="18">
        <v>8423.2000000000007</v>
      </c>
      <c r="E49" s="18">
        <f t="shared" si="1"/>
        <v>8423.2000000000007</v>
      </c>
      <c r="F49" s="2">
        <f t="shared" si="6"/>
        <v>4.7534988713318294</v>
      </c>
      <c r="G49" s="2">
        <v>0</v>
      </c>
      <c r="H49" s="19">
        <f>E49/$E$46*100</f>
        <v>5.4357183328364318</v>
      </c>
      <c r="I49" s="2">
        <f>SUM(E49/E$72*100)</f>
        <v>9.1151630062429614E-2</v>
      </c>
      <c r="J49" s="18">
        <f t="shared" si="13"/>
        <v>0</v>
      </c>
    </row>
    <row r="50" spans="1:11" s="12" customFormat="1" ht="13.15" customHeight="1" x14ac:dyDescent="0.2">
      <c r="A50" s="20" t="s">
        <v>14</v>
      </c>
      <c r="B50" s="33" t="s">
        <v>3</v>
      </c>
      <c r="C50" s="16">
        <f>C51</f>
        <v>0</v>
      </c>
      <c r="D50" s="16">
        <f>D51</f>
        <v>0</v>
      </c>
      <c r="E50" s="16">
        <f t="shared" si="1"/>
        <v>0</v>
      </c>
      <c r="F50" s="14">
        <v>0</v>
      </c>
      <c r="G50" s="14">
        <v>0</v>
      </c>
      <c r="H50" s="11">
        <f>E50/$E$13*100</f>
        <v>0</v>
      </c>
      <c r="I50" s="14">
        <f>SUM(E50/E$72*100)</f>
        <v>0</v>
      </c>
      <c r="J50" s="16">
        <f t="shared" si="13"/>
        <v>0</v>
      </c>
    </row>
    <row r="51" spans="1:11" ht="27.75" customHeight="1" x14ac:dyDescent="0.2">
      <c r="A51" s="17" t="s">
        <v>74</v>
      </c>
      <c r="B51" s="39" t="s">
        <v>75</v>
      </c>
      <c r="C51" s="18">
        <v>0</v>
      </c>
      <c r="D51" s="18">
        <v>0</v>
      </c>
      <c r="E51" s="18">
        <f t="shared" si="1"/>
        <v>0</v>
      </c>
      <c r="F51" s="2">
        <v>0</v>
      </c>
      <c r="G51" s="2">
        <v>0</v>
      </c>
      <c r="H51" s="11">
        <f t="shared" ref="H51" si="17">E51/$E$13*100</f>
        <v>0</v>
      </c>
      <c r="I51" s="2">
        <f>SUM(E51/E$72*100)</f>
        <v>0</v>
      </c>
      <c r="J51" s="18">
        <f t="shared" si="13"/>
        <v>0</v>
      </c>
    </row>
    <row r="52" spans="1:11" s="12" customFormat="1" ht="13.15" customHeight="1" x14ac:dyDescent="0.2">
      <c r="A52" s="20" t="s">
        <v>16</v>
      </c>
      <c r="B52" s="40" t="s">
        <v>84</v>
      </c>
      <c r="C52" s="16">
        <f>C53+C58</f>
        <v>7398044.1699999999</v>
      </c>
      <c r="D52" s="16">
        <f>D53+D58</f>
        <v>3109710.94</v>
      </c>
      <c r="E52" s="16">
        <f t="shared" si="1"/>
        <v>3109710.94</v>
      </c>
      <c r="F52" s="14">
        <f t="shared" si="6"/>
        <v>42.034230514738873</v>
      </c>
      <c r="G52" s="14">
        <f t="shared" si="8"/>
        <v>100</v>
      </c>
      <c r="H52" s="11">
        <f>E52/$E$52*100</f>
        <v>100</v>
      </c>
      <c r="I52" s="14">
        <v>33.6</v>
      </c>
      <c r="J52" s="16">
        <f t="shared" si="13"/>
        <v>0</v>
      </c>
      <c r="K52" s="61">
        <v>33.6</v>
      </c>
    </row>
    <row r="53" spans="1:11" ht="13.15" customHeight="1" x14ac:dyDescent="0.2">
      <c r="A53" s="17" t="s">
        <v>27</v>
      </c>
      <c r="B53" s="34" t="s">
        <v>32</v>
      </c>
      <c r="C53" s="50">
        <v>7299326.6500000004</v>
      </c>
      <c r="D53" s="50">
        <v>3010993.42</v>
      </c>
      <c r="E53" s="18">
        <f t="shared" si="1"/>
        <v>3010993.42</v>
      </c>
      <c r="F53" s="2">
        <f t="shared" si="6"/>
        <v>41.250290120938757</v>
      </c>
      <c r="G53" s="2">
        <f t="shared" si="8"/>
        <v>100</v>
      </c>
      <c r="H53" s="19">
        <f t="shared" ref="H53:H58" si="18">E53/$E$52*100</f>
        <v>96.825508161218352</v>
      </c>
      <c r="I53" s="2">
        <f>SUM(E53/E$72*100)</f>
        <v>32.58345502187408</v>
      </c>
      <c r="J53" s="18">
        <f t="shared" si="13"/>
        <v>0</v>
      </c>
    </row>
    <row r="54" spans="1:11" ht="13.15" customHeight="1" x14ac:dyDescent="0.2">
      <c r="A54" s="17"/>
      <c r="B54" s="34" t="s">
        <v>37</v>
      </c>
      <c r="C54" s="18">
        <f>C55+C56+C57</f>
        <v>4613262.88</v>
      </c>
      <c r="D54" s="18">
        <f t="shared" ref="D54" si="19">D55+D56+D57</f>
        <v>2300948.4300000002</v>
      </c>
      <c r="E54" s="18">
        <f t="shared" si="1"/>
        <v>2300948.4300000002</v>
      </c>
      <c r="F54" s="2">
        <f t="shared" si="6"/>
        <v>49.876811485756917</v>
      </c>
      <c r="G54" s="2">
        <f t="shared" si="8"/>
        <v>100</v>
      </c>
      <c r="H54" s="19">
        <f t="shared" si="18"/>
        <v>73.992357308940115</v>
      </c>
      <c r="I54" s="2">
        <f>SUM(E54/E$72*100)</f>
        <v>24.899705585061287</v>
      </c>
      <c r="J54" s="18">
        <f t="shared" si="13"/>
        <v>0</v>
      </c>
    </row>
    <row r="55" spans="1:11" ht="13.15" customHeight="1" x14ac:dyDescent="0.2">
      <c r="A55" s="17"/>
      <c r="B55" s="35" t="s">
        <v>38</v>
      </c>
      <c r="C55" s="51">
        <v>3726500</v>
      </c>
      <c r="D55" s="50">
        <v>1718041.27</v>
      </c>
      <c r="E55" s="18">
        <f t="shared" si="1"/>
        <v>1718041.27</v>
      </c>
      <c r="F55" s="2">
        <f t="shared" si="6"/>
        <v>46.103348181940156</v>
      </c>
      <c r="G55" s="2">
        <f t="shared" si="8"/>
        <v>100</v>
      </c>
      <c r="H55" s="19">
        <f t="shared" si="18"/>
        <v>55.247619574570493</v>
      </c>
      <c r="I55" s="2">
        <f>SUM(E55/E$72*100)</f>
        <v>18.591777741835262</v>
      </c>
      <c r="J55" s="18">
        <f t="shared" si="13"/>
        <v>0</v>
      </c>
    </row>
    <row r="56" spans="1:11" ht="13.15" customHeight="1" x14ac:dyDescent="0.2">
      <c r="A56" s="17"/>
      <c r="B56" s="35" t="s">
        <v>39</v>
      </c>
      <c r="C56" s="51">
        <v>869762.88</v>
      </c>
      <c r="D56" s="50">
        <v>569423.01</v>
      </c>
      <c r="E56" s="18">
        <f t="shared" si="1"/>
        <v>569423.01</v>
      </c>
      <c r="F56" s="2">
        <f t="shared" si="6"/>
        <v>65.468764314246201</v>
      </c>
      <c r="G56" s="2">
        <f t="shared" si="8"/>
        <v>100</v>
      </c>
      <c r="H56" s="19">
        <f t="shared" si="18"/>
        <v>18.311123476962138</v>
      </c>
      <c r="I56" s="2">
        <f>SUM(E56/E$72*100)</f>
        <v>6.1620091600051241</v>
      </c>
      <c r="J56" s="18">
        <f t="shared" si="13"/>
        <v>0</v>
      </c>
    </row>
    <row r="57" spans="1:11" ht="13.15" customHeight="1" x14ac:dyDescent="0.2">
      <c r="A57" s="17"/>
      <c r="B57" s="35" t="s">
        <v>105</v>
      </c>
      <c r="C57" s="51">
        <v>17000</v>
      </c>
      <c r="D57" s="50">
        <v>13484.15</v>
      </c>
      <c r="E57" s="18">
        <f t="shared" si="1"/>
        <v>13484.15</v>
      </c>
      <c r="F57" s="2">
        <v>0</v>
      </c>
      <c r="G57" s="2">
        <v>0</v>
      </c>
      <c r="H57" s="19">
        <f t="shared" si="18"/>
        <v>0.43361425740747461</v>
      </c>
      <c r="I57" s="58">
        <f>SUM(E57/E$72*100)</f>
        <v>0.14591868322090301</v>
      </c>
      <c r="J57" s="18">
        <f t="shared" si="13"/>
        <v>0</v>
      </c>
    </row>
    <row r="58" spans="1:11" s="12" customFormat="1" ht="13.15" customHeight="1" x14ac:dyDescent="0.2">
      <c r="A58" s="20" t="s">
        <v>52</v>
      </c>
      <c r="B58" s="33" t="s">
        <v>46</v>
      </c>
      <c r="C58" s="16">
        <v>98717.52</v>
      </c>
      <c r="D58" s="16">
        <v>98717.52</v>
      </c>
      <c r="E58" s="16">
        <f t="shared" si="1"/>
        <v>98717.52</v>
      </c>
      <c r="F58" s="14">
        <v>0</v>
      </c>
      <c r="G58" s="14">
        <v>0</v>
      </c>
      <c r="H58" s="11">
        <f t="shared" si="18"/>
        <v>3.1744918387816456</v>
      </c>
      <c r="I58" s="56">
        <v>1</v>
      </c>
      <c r="J58" s="16">
        <f t="shared" si="13"/>
        <v>0</v>
      </c>
    </row>
    <row r="59" spans="1:11" s="12" customFormat="1" ht="13.15" customHeight="1" x14ac:dyDescent="0.2">
      <c r="A59" s="17"/>
      <c r="B59" s="34" t="s">
        <v>37</v>
      </c>
      <c r="C59" s="18">
        <f>C60+C61+C62</f>
        <v>48252.52</v>
      </c>
      <c r="D59" s="18">
        <f t="shared" ref="D59" si="20">D60+D61+D62</f>
        <v>48252.52</v>
      </c>
      <c r="E59" s="18">
        <f t="shared" ref="E59:E62" si="21">D59</f>
        <v>48252.52</v>
      </c>
      <c r="F59" s="2">
        <f t="shared" ref="F59:F62" si="22">E59*100/C59</f>
        <v>100</v>
      </c>
      <c r="G59" s="2">
        <f t="shared" ref="G59:G62" si="23">E59/D59*100</f>
        <v>100</v>
      </c>
      <c r="H59" s="19">
        <f t="shared" ref="H59:H62" si="24">E59/$E$52*100</f>
        <v>1.5516721949725654</v>
      </c>
      <c r="I59" s="2">
        <f>SUM(E59/E$72*100)</f>
        <v>0.52216448055608156</v>
      </c>
      <c r="J59" s="18">
        <f t="shared" ref="J59:J62" si="25">D59-E59</f>
        <v>0</v>
      </c>
      <c r="K59" s="12">
        <v>3.2</v>
      </c>
    </row>
    <row r="60" spans="1:11" ht="13.15" customHeight="1" x14ac:dyDescent="0.2">
      <c r="A60" s="17"/>
      <c r="B60" s="35" t="s">
        <v>38</v>
      </c>
      <c r="C60" s="51">
        <v>0</v>
      </c>
      <c r="D60" s="50">
        <v>0</v>
      </c>
      <c r="E60" s="18">
        <f t="shared" si="21"/>
        <v>0</v>
      </c>
      <c r="F60" s="2">
        <v>0</v>
      </c>
      <c r="G60" s="2">
        <v>0</v>
      </c>
      <c r="H60" s="19">
        <f t="shared" si="24"/>
        <v>0</v>
      </c>
      <c r="I60" s="2">
        <f>SUM(E60/E$72*100)</f>
        <v>0</v>
      </c>
      <c r="J60" s="18">
        <f t="shared" si="25"/>
        <v>0</v>
      </c>
    </row>
    <row r="61" spans="1:11" ht="13.15" customHeight="1" x14ac:dyDescent="0.2">
      <c r="A61" s="17"/>
      <c r="B61" s="35" t="s">
        <v>39</v>
      </c>
      <c r="C61" s="51">
        <v>48252.52</v>
      </c>
      <c r="D61" s="50">
        <v>48252.52</v>
      </c>
      <c r="E61" s="18">
        <f t="shared" si="21"/>
        <v>48252.52</v>
      </c>
      <c r="F61" s="2">
        <f t="shared" si="22"/>
        <v>100</v>
      </c>
      <c r="G61" s="2">
        <f t="shared" si="23"/>
        <v>100</v>
      </c>
      <c r="H61" s="19">
        <f t="shared" si="24"/>
        <v>1.5516721949725654</v>
      </c>
      <c r="I61" s="2">
        <f>SUM(E61/E$72*100)</f>
        <v>0.52216448055608156</v>
      </c>
      <c r="J61" s="18">
        <f t="shared" si="25"/>
        <v>0</v>
      </c>
    </row>
    <row r="62" spans="1:11" s="12" customFormat="1" ht="13.15" customHeight="1" x14ac:dyDescent="0.2">
      <c r="A62" s="17"/>
      <c r="B62" s="35" t="s">
        <v>105</v>
      </c>
      <c r="C62" s="51">
        <v>0</v>
      </c>
      <c r="D62" s="50">
        <v>0</v>
      </c>
      <c r="E62" s="18">
        <f t="shared" si="21"/>
        <v>0</v>
      </c>
      <c r="F62" s="2">
        <v>0</v>
      </c>
      <c r="G62" s="2">
        <v>0</v>
      </c>
      <c r="H62" s="19">
        <f t="shared" si="24"/>
        <v>0</v>
      </c>
      <c r="I62" s="58">
        <f>SUM(E62/E$72*100)</f>
        <v>0</v>
      </c>
      <c r="J62" s="18">
        <f t="shared" si="25"/>
        <v>0</v>
      </c>
    </row>
    <row r="63" spans="1:11" ht="13.15" customHeight="1" x14ac:dyDescent="0.2">
      <c r="A63" s="20" t="s">
        <v>24</v>
      </c>
      <c r="B63" s="36" t="s">
        <v>4</v>
      </c>
      <c r="C63" s="16">
        <f>C64+C65</f>
        <v>507781.83</v>
      </c>
      <c r="D63" s="16">
        <f t="shared" ref="D63" si="26">D64+D65</f>
        <v>298738.15999999997</v>
      </c>
      <c r="E63" s="16">
        <f t="shared" si="1"/>
        <v>298738.15999999997</v>
      </c>
      <c r="F63" s="14">
        <f t="shared" si="6"/>
        <v>58.831990896562793</v>
      </c>
      <c r="G63" s="14">
        <f t="shared" si="8"/>
        <v>100</v>
      </c>
      <c r="H63" s="11">
        <f>E63/$E$63*100</f>
        <v>100</v>
      </c>
      <c r="I63" s="59">
        <f>SUM(E63/E$72*100)</f>
        <v>3.2327939792300913</v>
      </c>
      <c r="J63" s="16">
        <f>D63-E63</f>
        <v>0</v>
      </c>
    </row>
    <row r="64" spans="1:11" s="12" customFormat="1" x14ac:dyDescent="0.2">
      <c r="A64" s="17" t="s">
        <v>44</v>
      </c>
      <c r="B64" s="34" t="s">
        <v>45</v>
      </c>
      <c r="C64" s="50">
        <v>507781.83</v>
      </c>
      <c r="D64" s="50">
        <v>298738.15999999997</v>
      </c>
      <c r="E64" s="18">
        <f t="shared" si="1"/>
        <v>298738.15999999997</v>
      </c>
      <c r="F64" s="2">
        <f t="shared" si="6"/>
        <v>58.831990896562793</v>
      </c>
      <c r="G64" s="2">
        <f t="shared" si="8"/>
        <v>100</v>
      </c>
      <c r="H64" s="19">
        <f>E64/$E$63*100</f>
        <v>100</v>
      </c>
      <c r="I64" s="58">
        <f>SUM(E64/E$72*100)</f>
        <v>3.2327939792300913</v>
      </c>
      <c r="J64" s="18">
        <f>D64-E64</f>
        <v>0</v>
      </c>
    </row>
    <row r="65" spans="1:11" x14ac:dyDescent="0.2">
      <c r="A65" s="17" t="s">
        <v>72</v>
      </c>
      <c r="B65" s="34" t="s">
        <v>73</v>
      </c>
      <c r="C65" s="50">
        <v>0</v>
      </c>
      <c r="D65" s="50">
        <v>0</v>
      </c>
      <c r="E65" s="18">
        <f t="shared" si="1"/>
        <v>0</v>
      </c>
      <c r="F65" s="2">
        <v>0</v>
      </c>
      <c r="G65" s="2">
        <v>0</v>
      </c>
      <c r="H65" s="19">
        <f t="shared" ref="H65:H69" si="27">E65/$E$63*100</f>
        <v>0</v>
      </c>
      <c r="I65" s="58">
        <f>SUM(E65/E$72*100)</f>
        <v>0</v>
      </c>
      <c r="J65" s="18">
        <f>D65-E65</f>
        <v>0</v>
      </c>
    </row>
    <row r="66" spans="1:11" s="12" customFormat="1" x14ac:dyDescent="0.2">
      <c r="A66" s="20" t="s">
        <v>33</v>
      </c>
      <c r="B66" s="33" t="s">
        <v>53</v>
      </c>
      <c r="C66" s="16">
        <f>C67</f>
        <v>100000</v>
      </c>
      <c r="D66" s="16">
        <f>D67</f>
        <v>0</v>
      </c>
      <c r="E66" s="16">
        <f t="shared" si="1"/>
        <v>0</v>
      </c>
      <c r="F66" s="14">
        <v>0</v>
      </c>
      <c r="G66" s="14">
        <v>0</v>
      </c>
      <c r="H66" s="19">
        <f t="shared" si="27"/>
        <v>0</v>
      </c>
      <c r="I66" s="14">
        <f>SUM(E66/E$72*100)</f>
        <v>0</v>
      </c>
      <c r="J66" s="16">
        <f>D66-E66</f>
        <v>0</v>
      </c>
      <c r="K66" s="12">
        <v>17</v>
      </c>
    </row>
    <row r="67" spans="1:11" x14ac:dyDescent="0.2">
      <c r="A67" s="17" t="s">
        <v>70</v>
      </c>
      <c r="B67" s="34" t="s">
        <v>54</v>
      </c>
      <c r="C67" s="18">
        <v>100000</v>
      </c>
      <c r="D67" s="18">
        <v>0</v>
      </c>
      <c r="E67" s="18">
        <f t="shared" si="1"/>
        <v>0</v>
      </c>
      <c r="F67" s="2">
        <v>0</v>
      </c>
      <c r="G67" s="2">
        <v>0</v>
      </c>
      <c r="H67" s="19">
        <f t="shared" si="27"/>
        <v>0</v>
      </c>
      <c r="I67" s="2">
        <f>SUM(E67/E$72*100)</f>
        <v>0</v>
      </c>
      <c r="J67" s="18">
        <f>D67-E67</f>
        <v>0</v>
      </c>
    </row>
    <row r="68" spans="1:11" s="12" customFormat="1" ht="13.15" customHeight="1" x14ac:dyDescent="0.2">
      <c r="A68" s="20" t="s">
        <v>56</v>
      </c>
      <c r="B68" s="41" t="s">
        <v>58</v>
      </c>
      <c r="C68" s="16">
        <f>C69</f>
        <v>2000</v>
      </c>
      <c r="D68" s="16">
        <f>D69</f>
        <v>0</v>
      </c>
      <c r="E68" s="16">
        <f t="shared" si="1"/>
        <v>0</v>
      </c>
      <c r="F68" s="14">
        <f t="shared" si="6"/>
        <v>0</v>
      </c>
      <c r="G68" s="14">
        <v>0</v>
      </c>
      <c r="H68" s="19">
        <f t="shared" si="27"/>
        <v>0</v>
      </c>
      <c r="I68" s="14">
        <f>SUM(E68/E$72*100)</f>
        <v>0</v>
      </c>
      <c r="J68" s="16">
        <f>D68-E68</f>
        <v>0</v>
      </c>
      <c r="K68" s="12">
        <f>SUM(K13:K67)</f>
        <v>100.00000000000001</v>
      </c>
    </row>
    <row r="69" spans="1:11" s="12" customFormat="1" ht="13.15" customHeight="1" x14ac:dyDescent="0.2">
      <c r="A69" s="17" t="s">
        <v>57</v>
      </c>
      <c r="B69" s="42" t="s">
        <v>85</v>
      </c>
      <c r="C69" s="18">
        <v>2000</v>
      </c>
      <c r="D69" s="18">
        <v>0</v>
      </c>
      <c r="E69" s="18">
        <f t="shared" si="1"/>
        <v>0</v>
      </c>
      <c r="F69" s="2">
        <f t="shared" si="6"/>
        <v>0</v>
      </c>
      <c r="G69" s="2">
        <v>0</v>
      </c>
      <c r="H69" s="19">
        <f t="shared" si="27"/>
        <v>0</v>
      </c>
      <c r="I69" s="2">
        <f>SUM(E69/E$72*100)</f>
        <v>0</v>
      </c>
      <c r="J69" s="18">
        <f>D69-E69</f>
        <v>0</v>
      </c>
    </row>
    <row r="70" spans="1:11" ht="13.15" customHeight="1" x14ac:dyDescent="0.2">
      <c r="A70" s="20" t="s">
        <v>55</v>
      </c>
      <c r="B70" s="43" t="s">
        <v>86</v>
      </c>
      <c r="C70" s="16">
        <f>C71</f>
        <v>4128571.23</v>
      </c>
      <c r="D70" s="16">
        <f>D71</f>
        <v>1569182</v>
      </c>
      <c r="E70" s="16">
        <f t="shared" si="1"/>
        <v>1569182</v>
      </c>
      <c r="F70" s="14">
        <f t="shared" si="6"/>
        <v>38.007870340170925</v>
      </c>
      <c r="G70" s="14">
        <f t="shared" si="8"/>
        <v>100</v>
      </c>
      <c r="H70" s="11">
        <f>E70/$E$70*100</f>
        <v>100</v>
      </c>
      <c r="I70" s="14">
        <f>SUM(E70/E$72*100)</f>
        <v>16.980897659395886</v>
      </c>
      <c r="J70" s="16">
        <f>D70-E70</f>
        <v>0</v>
      </c>
    </row>
    <row r="71" spans="1:11" ht="13.15" customHeight="1" x14ac:dyDescent="0.2">
      <c r="A71" s="21">
        <v>1403</v>
      </c>
      <c r="B71" s="42" t="s">
        <v>87</v>
      </c>
      <c r="C71" s="50">
        <v>4128571.23</v>
      </c>
      <c r="D71" s="50">
        <v>1569182</v>
      </c>
      <c r="E71" s="18">
        <f t="shared" si="1"/>
        <v>1569182</v>
      </c>
      <c r="F71" s="2">
        <f t="shared" si="6"/>
        <v>38.007870340170925</v>
      </c>
      <c r="G71" s="2">
        <f t="shared" si="8"/>
        <v>100</v>
      </c>
      <c r="H71" s="19">
        <f>E71/$E$70*100</f>
        <v>100</v>
      </c>
      <c r="I71" s="2">
        <f>SUM(E71/E$72*100)</f>
        <v>16.980897659395886</v>
      </c>
      <c r="J71" s="18">
        <f>D71-E71</f>
        <v>0</v>
      </c>
    </row>
    <row r="72" spans="1:11" ht="13.15" customHeight="1" x14ac:dyDescent="0.2">
      <c r="A72" s="13"/>
      <c r="B72" s="36" t="s">
        <v>95</v>
      </c>
      <c r="C72" s="16">
        <f>C13+C30+C35+C38+C46+C50+C52+C63+C66+C69+C70</f>
        <v>21195821.300000001</v>
      </c>
      <c r="D72" s="16">
        <f>D13+D30+D35+D46+D52+D63+D66+D68+D70+D38+D50</f>
        <v>9240866.0099999998</v>
      </c>
      <c r="E72" s="16">
        <f t="shared" si="1"/>
        <v>9240866.0099999998</v>
      </c>
      <c r="F72" s="14">
        <f t="shared" si="6"/>
        <v>43.597584067195356</v>
      </c>
      <c r="G72" s="14">
        <f t="shared" si="8"/>
        <v>100</v>
      </c>
      <c r="H72" s="11">
        <f>E72/$E$13*100</f>
        <v>249.90178509210094</v>
      </c>
      <c r="I72" s="56">
        <v>100</v>
      </c>
      <c r="J72" s="16">
        <f>D72-E72</f>
        <v>0</v>
      </c>
    </row>
    <row r="73" spans="1:11" ht="13.15" customHeight="1" x14ac:dyDescent="0.2">
      <c r="A73" s="13"/>
      <c r="B73" s="33" t="s">
        <v>97</v>
      </c>
      <c r="C73" s="49">
        <f>C74+C75+C76</f>
        <v>10903423.17</v>
      </c>
      <c r="D73" s="49">
        <f>D74+D75+D76</f>
        <v>5882909.1799999997</v>
      </c>
      <c r="E73" s="16">
        <f t="shared" si="1"/>
        <v>5882909.1799999997</v>
      </c>
      <c r="F73" s="14">
        <f t="shared" si="6"/>
        <v>53.954699256160303</v>
      </c>
      <c r="G73" s="14">
        <f t="shared" si="8"/>
        <v>100</v>
      </c>
      <c r="H73" s="11"/>
      <c r="I73" s="14">
        <f>SUM(E73/E$72*100)</f>
        <v>63.661881620551711</v>
      </c>
      <c r="J73" s="16">
        <f>D73-E73</f>
        <v>0</v>
      </c>
    </row>
    <row r="74" spans="1:11" ht="13.15" customHeight="1" x14ac:dyDescent="0.2">
      <c r="A74" s="22"/>
      <c r="B74" s="44" t="s">
        <v>38</v>
      </c>
      <c r="C74" s="53">
        <f>C55+C33+C24+C19</f>
        <v>8482213.7300000004</v>
      </c>
      <c r="D74" s="53">
        <f>D55+D33+D24+D19</f>
        <v>4387534.38</v>
      </c>
      <c r="E74" s="18">
        <f t="shared" si="1"/>
        <v>4387534.38</v>
      </c>
      <c r="F74" s="2">
        <f t="shared" si="6"/>
        <v>51.726288910666248</v>
      </c>
      <c r="G74" s="2">
        <f t="shared" si="8"/>
        <v>100</v>
      </c>
      <c r="H74" s="19"/>
      <c r="I74" s="2">
        <f>SUM(E74/E$72*100)</f>
        <v>47.479688324146579</v>
      </c>
      <c r="J74" s="18">
        <f>D74-E74</f>
        <v>0</v>
      </c>
    </row>
    <row r="75" spans="1:11" ht="13.15" customHeight="1" x14ac:dyDescent="0.2">
      <c r="A75" s="22"/>
      <c r="B75" s="44" t="s">
        <v>39</v>
      </c>
      <c r="C75" s="53">
        <f>C56+C34+C25+C20+C59</f>
        <v>2365409.44</v>
      </c>
      <c r="D75" s="53">
        <f>D56+D34+D25+D20+D61</f>
        <v>1460057.97</v>
      </c>
      <c r="E75" s="18">
        <f t="shared" si="1"/>
        <v>1460057.97</v>
      </c>
      <c r="F75" s="2">
        <f t="shared" si="6"/>
        <v>61.725380194644018</v>
      </c>
      <c r="G75" s="2">
        <f t="shared" si="8"/>
        <v>100</v>
      </c>
      <c r="H75" s="19"/>
      <c r="I75" s="2">
        <f>SUM(E75/E$72*100)</f>
        <v>15.80001234105114</v>
      </c>
      <c r="J75" s="18">
        <f>D75-E75</f>
        <v>0</v>
      </c>
    </row>
    <row r="76" spans="1:11" ht="13.15" customHeight="1" x14ac:dyDescent="0.2">
      <c r="A76" s="22"/>
      <c r="B76" s="44" t="s">
        <v>106</v>
      </c>
      <c r="C76" s="53">
        <f>C57+C21+C26</f>
        <v>55800</v>
      </c>
      <c r="D76" s="53">
        <f>D57+D21+D26</f>
        <v>35316.83</v>
      </c>
      <c r="E76" s="18">
        <f t="shared" si="1"/>
        <v>35316.83</v>
      </c>
      <c r="F76" s="2">
        <f t="shared" si="6"/>
        <v>63.291810035842296</v>
      </c>
      <c r="G76" s="2">
        <v>0</v>
      </c>
      <c r="H76" s="19"/>
      <c r="I76" s="2">
        <f>SUM(E76/E$72*100)</f>
        <v>0.38218095535398855</v>
      </c>
      <c r="J76" s="18">
        <f>D76-E76</f>
        <v>0</v>
      </c>
    </row>
    <row r="77" spans="1:11" ht="13.15" customHeight="1" x14ac:dyDescent="0.2">
      <c r="A77" s="22"/>
      <c r="B77" s="44" t="s">
        <v>71</v>
      </c>
      <c r="C77" s="55">
        <v>1347300.14</v>
      </c>
      <c r="D77" s="55">
        <v>1050534.8500000001</v>
      </c>
      <c r="E77" s="55">
        <f>D77</f>
        <v>1050534.8500000001</v>
      </c>
      <c r="F77" s="2">
        <f t="shared" si="6"/>
        <v>77.973334879932565</v>
      </c>
      <c r="G77" s="2">
        <f t="shared" si="8"/>
        <v>100</v>
      </c>
      <c r="H77" s="19"/>
      <c r="I77" s="2">
        <f>E77/E$72*100</f>
        <v>11.368359295147924</v>
      </c>
      <c r="J77" s="18">
        <f>D77-E77</f>
        <v>0</v>
      </c>
    </row>
    <row r="78" spans="1:11" ht="13.15" customHeight="1" x14ac:dyDescent="0.2">
      <c r="A78" s="22"/>
      <c r="B78" s="29" t="s">
        <v>11</v>
      </c>
      <c r="C78" s="55">
        <v>408200</v>
      </c>
      <c r="D78" s="55">
        <v>0</v>
      </c>
      <c r="E78" s="18">
        <f t="shared" si="1"/>
        <v>0</v>
      </c>
      <c r="F78" s="2">
        <f t="shared" si="6"/>
        <v>0</v>
      </c>
      <c r="G78" s="2">
        <v>0</v>
      </c>
      <c r="H78" s="19"/>
      <c r="I78" s="2">
        <f>SUM(E78/E$72*100)</f>
        <v>0</v>
      </c>
      <c r="J78" s="18">
        <f>D78-E78</f>
        <v>0</v>
      </c>
    </row>
    <row r="79" spans="1:11" ht="13.15" customHeight="1" x14ac:dyDescent="0.2">
      <c r="A79" s="22"/>
      <c r="B79" s="45" t="s">
        <v>5</v>
      </c>
      <c r="C79" s="18">
        <f>C85-C72</f>
        <v>-348272.4299999997</v>
      </c>
      <c r="D79" s="18">
        <f>D85-D72</f>
        <v>-325724.77999999933</v>
      </c>
      <c r="E79" s="18">
        <f>E85-E72</f>
        <v>-325557.16999999993</v>
      </c>
      <c r="F79" s="14"/>
      <c r="G79" s="2"/>
      <c r="H79" s="48"/>
      <c r="I79" s="48"/>
      <c r="J79" s="24"/>
    </row>
    <row r="80" spans="1:11" ht="13.15" customHeight="1" x14ac:dyDescent="0.2">
      <c r="A80" s="22"/>
      <c r="B80" s="45" t="s">
        <v>28</v>
      </c>
      <c r="C80" s="18">
        <v>0</v>
      </c>
      <c r="D80" s="18">
        <v>0</v>
      </c>
      <c r="E80" s="18">
        <v>0</v>
      </c>
      <c r="F80" s="30"/>
      <c r="G80" s="30"/>
      <c r="H80" s="24"/>
      <c r="I80" s="24"/>
      <c r="J80" s="24"/>
    </row>
    <row r="81" spans="1:10" ht="13.15" customHeight="1" x14ac:dyDescent="0.2">
      <c r="A81" s="22"/>
      <c r="B81" s="45" t="s">
        <v>12</v>
      </c>
      <c r="C81" s="18">
        <v>21000</v>
      </c>
      <c r="D81" s="18">
        <v>0</v>
      </c>
      <c r="E81" s="18">
        <v>0</v>
      </c>
      <c r="F81" s="31"/>
      <c r="G81" s="23"/>
      <c r="H81" s="24"/>
      <c r="I81" s="24"/>
      <c r="J81" s="24"/>
    </row>
    <row r="82" spans="1:10" ht="13.15" customHeight="1" x14ac:dyDescent="0.2">
      <c r="A82" s="22"/>
      <c r="B82" s="45" t="s">
        <v>10</v>
      </c>
      <c r="C82" s="18">
        <f>C83+C84</f>
        <v>327272.4299999997</v>
      </c>
      <c r="D82" s="18">
        <f>SUM(D83+D84)</f>
        <v>325724.77999999933</v>
      </c>
      <c r="E82" s="18">
        <f>E83+E84</f>
        <v>325557.16999999993</v>
      </c>
      <c r="F82" s="31"/>
      <c r="G82" s="23"/>
      <c r="H82" s="24"/>
      <c r="I82" s="24"/>
      <c r="J82" s="24"/>
    </row>
    <row r="83" spans="1:10" ht="13.15" customHeight="1" x14ac:dyDescent="0.2">
      <c r="A83" s="22"/>
      <c r="B83" s="44" t="s">
        <v>88</v>
      </c>
      <c r="C83" s="18">
        <f>-C85-C81</f>
        <v>-20868548.870000001</v>
      </c>
      <c r="D83" s="18">
        <f>-D85-D81</f>
        <v>-8915141.2300000004</v>
      </c>
      <c r="E83" s="54">
        <v>-8919744.3100000005</v>
      </c>
      <c r="F83" s="31"/>
      <c r="G83" s="23"/>
      <c r="H83" s="24"/>
      <c r="I83" s="24"/>
      <c r="J83" s="24"/>
    </row>
    <row r="84" spans="1:10" ht="13.15" customHeight="1" x14ac:dyDescent="0.2">
      <c r="A84" s="22"/>
      <c r="B84" s="44" t="s">
        <v>89</v>
      </c>
      <c r="C84" s="18">
        <f>C72+C80</f>
        <v>21195821.300000001</v>
      </c>
      <c r="D84" s="18">
        <f>D72+D80</f>
        <v>9240866.0099999998</v>
      </c>
      <c r="E84" s="54">
        <v>9245301.4800000004</v>
      </c>
      <c r="F84" s="31"/>
      <c r="G84" s="23"/>
      <c r="H84" s="24"/>
      <c r="I84" s="24"/>
      <c r="J84" s="24"/>
    </row>
    <row r="85" spans="1:10" ht="13.15" customHeight="1" x14ac:dyDescent="0.2">
      <c r="A85" s="25"/>
      <c r="B85" s="46" t="s">
        <v>96</v>
      </c>
      <c r="C85" s="16">
        <v>20847548.870000001</v>
      </c>
      <c r="D85" s="16">
        <v>8915141.2300000004</v>
      </c>
      <c r="E85" s="16">
        <v>8915308.8399999999</v>
      </c>
      <c r="F85" s="31"/>
      <c r="G85" s="23"/>
      <c r="H85" s="24"/>
      <c r="I85" s="26"/>
      <c r="J85" s="24"/>
    </row>
    <row r="86" spans="1:10" x14ac:dyDescent="0.2">
      <c r="A86" s="27"/>
      <c r="B86" s="45" t="s">
        <v>34</v>
      </c>
      <c r="C86" s="18">
        <v>17979948.870000001</v>
      </c>
      <c r="D86" s="18">
        <v>8604115.5600000005</v>
      </c>
      <c r="E86" s="18">
        <v>8604115.5600000005</v>
      </c>
      <c r="F86" s="31"/>
      <c r="G86" s="23"/>
      <c r="H86" s="24"/>
      <c r="I86" s="26"/>
      <c r="J86" s="24"/>
    </row>
    <row r="87" spans="1:10" x14ac:dyDescent="0.2">
      <c r="A87" s="27"/>
      <c r="B87" s="45" t="s">
        <v>101</v>
      </c>
      <c r="C87" s="18">
        <f>C85-C86</f>
        <v>2867600</v>
      </c>
      <c r="D87" s="18">
        <f>D85-D86</f>
        <v>311025.66999999993</v>
      </c>
      <c r="E87" s="18">
        <f>E85-E86</f>
        <v>311193.27999999933</v>
      </c>
      <c r="F87" s="31"/>
      <c r="G87" s="23"/>
      <c r="H87" s="24"/>
      <c r="I87" s="26"/>
      <c r="J87" s="24"/>
    </row>
    <row r="88" spans="1:10" x14ac:dyDescent="0.2">
      <c r="A88" s="22"/>
      <c r="B88" s="47" t="s">
        <v>90</v>
      </c>
      <c r="C88" s="18"/>
      <c r="D88" s="18"/>
      <c r="E88" s="18">
        <v>65.5</v>
      </c>
      <c r="F88" s="30"/>
      <c r="G88" s="23"/>
      <c r="H88" s="24"/>
      <c r="I88" s="24"/>
      <c r="J88" s="24"/>
    </row>
    <row r="89" spans="1:10" x14ac:dyDescent="0.2">
      <c r="B89" s="6"/>
      <c r="F89" s="5"/>
      <c r="G89" s="6"/>
    </row>
    <row r="90" spans="1:10" x14ac:dyDescent="0.2">
      <c r="B90" s="6"/>
      <c r="C90" s="6"/>
      <c r="D90" s="6"/>
      <c r="E90" s="6"/>
      <c r="F90" s="6"/>
      <c r="G90" s="6"/>
    </row>
    <row r="91" spans="1:10" x14ac:dyDescent="0.2">
      <c r="B91" s="6"/>
      <c r="C91" s="28"/>
      <c r="D91" s="28"/>
      <c r="E91" s="28"/>
      <c r="F91" s="6"/>
      <c r="G91" s="6"/>
    </row>
    <row r="92" spans="1:10" x14ac:dyDescent="0.2">
      <c r="B92" s="6"/>
      <c r="C92" s="28"/>
      <c r="D92" s="28"/>
      <c r="E92" s="28"/>
      <c r="F92" s="6"/>
    </row>
    <row r="93" spans="1:10" x14ac:dyDescent="0.2">
      <c r="B93" s="6"/>
      <c r="C93" s="6"/>
      <c r="D93" s="6"/>
      <c r="E93" s="6"/>
      <c r="F93" s="6"/>
    </row>
  </sheetData>
  <autoFilter ref="A12:K84"/>
  <mergeCells count="12"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  <mergeCell ref="J11:J12"/>
  </mergeCells>
  <pageMargins left="0.98425196850393704" right="0.19685039370078741" top="0" bottom="0.19685039370078741" header="0.51181102362204722" footer="0.51181102362204722"/>
  <pageSetup paperSize="9" scale="67" orientation="portrait" horizontalDpi="120" verticalDpi="72" r:id="rId1"/>
  <headerFooter alignWithMargins="0"/>
  <rowBreaks count="1" manualBreakCount="1">
    <brk id="8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Едогон</vt:lpstr>
      <vt:lpstr>Едогон!Область_печати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Анна Юдичева</cp:lastModifiedBy>
  <cp:lastPrinted>2025-08-25T08:47:11Z</cp:lastPrinted>
  <dcterms:created xsi:type="dcterms:W3CDTF">2000-08-14T07:55:15Z</dcterms:created>
  <dcterms:modified xsi:type="dcterms:W3CDTF">2025-08-25T08:47:12Z</dcterms:modified>
</cp:coreProperties>
</file>